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我的雲端硬碟\81聖心女中\5菜單\114年\公告菜單\"/>
    </mc:Choice>
  </mc:AlternateContent>
  <bookViews>
    <workbookView xWindow="0" yWindow="0" windowWidth="20490" windowHeight="7710"/>
  </bookViews>
  <sheets>
    <sheet name="週菜單二(公告)" sheetId="2" r:id="rId1"/>
    <sheet name="食材第二週" sheetId="1" r:id="rId2"/>
  </sheets>
  <externalReferences>
    <externalReference r:id="rId3"/>
  </externalReferences>
  <definedNames>
    <definedName name="_xlnm.Print_Area" localSheetId="1">食材第二週!$A$1:$S$114</definedName>
    <definedName name="_xlnm.Print_Area" localSheetId="0">'週菜單二(公告)'!$A$1:$Q$49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2" l="1"/>
  <c r="I17" i="2"/>
  <c r="H17" i="2"/>
  <c r="G17" i="2"/>
  <c r="F17" i="2"/>
  <c r="D17" i="2"/>
  <c r="Q16" i="2"/>
  <c r="H16" i="2"/>
  <c r="F16" i="2"/>
  <c r="D16" i="2"/>
  <c r="A16" i="2"/>
  <c r="B16" i="2"/>
  <c r="Q15" i="2"/>
  <c r="I15" i="2"/>
  <c r="H15" i="2"/>
  <c r="G15" i="2"/>
  <c r="F15" i="2"/>
  <c r="E15" i="2"/>
  <c r="D15" i="2"/>
  <c r="Q14" i="2"/>
  <c r="I14" i="2"/>
  <c r="H14" i="2"/>
  <c r="G14" i="2"/>
  <c r="F14" i="2"/>
  <c r="E14" i="2"/>
  <c r="D14" i="2"/>
  <c r="Q13" i="2"/>
  <c r="H13" i="2"/>
  <c r="F13" i="2"/>
  <c r="D13" i="2"/>
  <c r="A13" i="2"/>
  <c r="B13" i="2"/>
  <c r="Q12" i="2"/>
  <c r="I12" i="2"/>
  <c r="H12" i="2"/>
  <c r="G12" i="2"/>
  <c r="F12" i="2"/>
  <c r="E12" i="2"/>
  <c r="D12" i="2"/>
  <c r="Q11" i="2"/>
  <c r="I11" i="2"/>
  <c r="H11" i="2"/>
  <c r="G11" i="2"/>
  <c r="F11" i="2"/>
  <c r="E11" i="2"/>
  <c r="D11" i="2"/>
  <c r="Q10" i="2"/>
  <c r="H10" i="2"/>
  <c r="F10" i="2"/>
  <c r="D10" i="2"/>
  <c r="A10" i="2"/>
  <c r="B10" i="2"/>
  <c r="Q9" i="2"/>
  <c r="I9" i="2"/>
  <c r="H9" i="2"/>
  <c r="D9" i="2"/>
  <c r="Q8" i="2"/>
  <c r="I8" i="2"/>
  <c r="H8" i="2"/>
  <c r="G8" i="2"/>
  <c r="F8" i="2"/>
  <c r="E8" i="2"/>
  <c r="D8" i="2"/>
  <c r="Q7" i="2"/>
  <c r="H7" i="2"/>
  <c r="F7" i="2"/>
  <c r="D7" i="2"/>
  <c r="A7" i="2"/>
  <c r="B7" i="2"/>
  <c r="Q6" i="2"/>
  <c r="I6" i="2"/>
  <c r="H6" i="2"/>
  <c r="G6" i="2"/>
  <c r="F6" i="2"/>
  <c r="E6" i="2"/>
  <c r="D6" i="2"/>
  <c r="Q5" i="2"/>
  <c r="I5" i="2"/>
  <c r="H5" i="2"/>
  <c r="G5" i="2"/>
  <c r="E5" i="2"/>
  <c r="D5" i="2"/>
  <c r="Q4" i="2"/>
  <c r="H4" i="2"/>
  <c r="F4" i="2"/>
  <c r="D4" i="2"/>
  <c r="A4" i="2"/>
  <c r="B4" i="2"/>
  <c r="R114" i="1"/>
  <c r="S114" i="1"/>
  <c r="L114" i="1"/>
  <c r="M114" i="1"/>
  <c r="K114" i="1"/>
  <c r="Q113" i="1"/>
  <c r="L113" i="1"/>
  <c r="M113" i="1"/>
  <c r="K113" i="1"/>
  <c r="R112" i="1"/>
  <c r="S112" i="1"/>
  <c r="Q112" i="1"/>
  <c r="L112" i="1"/>
  <c r="M112" i="1"/>
  <c r="K112" i="1"/>
  <c r="R111" i="1"/>
  <c r="S111" i="1"/>
  <c r="Q111" i="1"/>
  <c r="N111" i="1"/>
  <c r="L111" i="1"/>
  <c r="M111" i="1"/>
  <c r="K111" i="1"/>
  <c r="F111" i="1"/>
  <c r="G111" i="1"/>
  <c r="E111" i="1"/>
  <c r="R110" i="1"/>
  <c r="S110" i="1"/>
  <c r="Q110" i="1"/>
  <c r="L110" i="1"/>
  <c r="M110" i="1"/>
  <c r="K110" i="1"/>
  <c r="F110" i="1"/>
  <c r="G110" i="1"/>
  <c r="E110" i="1"/>
  <c r="R109" i="1"/>
  <c r="S109" i="1"/>
  <c r="Q109" i="1"/>
  <c r="L109" i="1"/>
  <c r="M109" i="1"/>
  <c r="K109" i="1"/>
  <c r="F109" i="1"/>
  <c r="G109" i="1"/>
  <c r="E109" i="1"/>
  <c r="R108" i="1"/>
  <c r="S108" i="1"/>
  <c r="Q108" i="1"/>
  <c r="L108" i="1"/>
  <c r="M108" i="1"/>
  <c r="K108" i="1"/>
  <c r="F108" i="1"/>
  <c r="G108" i="1"/>
  <c r="E108" i="1"/>
  <c r="R107" i="1"/>
  <c r="S107" i="1"/>
  <c r="Q107" i="1"/>
  <c r="L107" i="1"/>
  <c r="M107" i="1"/>
  <c r="K107" i="1"/>
  <c r="F107" i="1"/>
  <c r="G107" i="1"/>
  <c r="E107" i="1"/>
  <c r="R106" i="1"/>
  <c r="S106" i="1"/>
  <c r="Q106" i="1"/>
  <c r="N106" i="1"/>
  <c r="L106" i="1"/>
  <c r="M106" i="1"/>
  <c r="K106" i="1"/>
  <c r="H106" i="1"/>
  <c r="F106" i="1"/>
  <c r="G106" i="1"/>
  <c r="E106" i="1"/>
  <c r="R105" i="1"/>
  <c r="S105" i="1"/>
  <c r="L105" i="1"/>
  <c r="M105" i="1"/>
  <c r="K105" i="1"/>
  <c r="H105" i="1"/>
  <c r="F105" i="1"/>
  <c r="G105" i="1"/>
  <c r="E105" i="1"/>
  <c r="R104" i="1"/>
  <c r="S104" i="1"/>
  <c r="Q104" i="1"/>
  <c r="L104" i="1"/>
  <c r="M104" i="1"/>
  <c r="K104" i="1"/>
  <c r="F104" i="1"/>
  <c r="G104" i="1"/>
  <c r="E104" i="1"/>
  <c r="R103" i="1"/>
  <c r="S103" i="1"/>
  <c r="Q103" i="1"/>
  <c r="L103" i="1"/>
  <c r="M103" i="1"/>
  <c r="K103" i="1"/>
  <c r="F103" i="1"/>
  <c r="G103" i="1"/>
  <c r="E103" i="1"/>
  <c r="R102" i="1"/>
  <c r="S102" i="1"/>
  <c r="Q102" i="1"/>
  <c r="L102" i="1"/>
  <c r="M102" i="1"/>
  <c r="K102" i="1"/>
  <c r="F102" i="1"/>
  <c r="G102" i="1"/>
  <c r="E102" i="1"/>
  <c r="R101" i="1"/>
  <c r="S101" i="1"/>
  <c r="Q101" i="1"/>
  <c r="L101" i="1"/>
  <c r="M101" i="1"/>
  <c r="K101" i="1"/>
  <c r="F101" i="1"/>
  <c r="G101" i="1"/>
  <c r="E101" i="1"/>
  <c r="R100" i="1"/>
  <c r="S100" i="1"/>
  <c r="Q100" i="1"/>
  <c r="N100" i="1"/>
  <c r="L100" i="1"/>
  <c r="M100" i="1"/>
  <c r="K100" i="1"/>
  <c r="H100" i="1"/>
  <c r="F100" i="1"/>
  <c r="G100" i="1"/>
  <c r="E100" i="1"/>
  <c r="R99" i="1"/>
  <c r="S99" i="1"/>
  <c r="Q99" i="1"/>
  <c r="F99" i="1"/>
  <c r="G99" i="1"/>
  <c r="E99" i="1"/>
  <c r="B99" i="1"/>
  <c r="R98" i="1"/>
  <c r="S98" i="1"/>
  <c r="Q98" i="1"/>
  <c r="L98" i="1"/>
  <c r="H98" i="1"/>
  <c r="B98" i="1"/>
  <c r="R97" i="1"/>
  <c r="S97" i="1"/>
  <c r="Q97" i="1"/>
  <c r="L97" i="1"/>
  <c r="M97" i="1"/>
  <c r="K97" i="1"/>
  <c r="F97" i="1"/>
  <c r="G97" i="1"/>
  <c r="E97" i="1"/>
  <c r="R96" i="1"/>
  <c r="S96" i="1"/>
  <c r="Q96" i="1"/>
  <c r="L96" i="1"/>
  <c r="M96" i="1"/>
  <c r="K96" i="1"/>
  <c r="R95" i="1"/>
  <c r="S95" i="1"/>
  <c r="Q95" i="1"/>
  <c r="N95" i="1"/>
  <c r="L95" i="1"/>
  <c r="M95" i="1"/>
  <c r="K95" i="1"/>
  <c r="B95" i="1"/>
  <c r="R94" i="1"/>
  <c r="S94" i="1"/>
  <c r="Q94" i="1"/>
  <c r="L94" i="1"/>
  <c r="M94" i="1"/>
  <c r="K94" i="1"/>
  <c r="F94" i="1"/>
  <c r="G94" i="1"/>
  <c r="E94" i="1"/>
  <c r="A94" i="1"/>
  <c r="R93" i="1"/>
  <c r="S93" i="1"/>
  <c r="Q93" i="1"/>
  <c r="N93" i="1"/>
  <c r="L93" i="1"/>
  <c r="M93" i="1"/>
  <c r="K93" i="1"/>
  <c r="H93" i="1"/>
  <c r="B93" i="1"/>
  <c r="A93" i="1"/>
  <c r="R90" i="1"/>
  <c r="S90" i="1"/>
  <c r="Q90" i="1"/>
  <c r="L90" i="1"/>
  <c r="M90" i="1"/>
  <c r="K90" i="1"/>
  <c r="F90" i="1"/>
  <c r="G90" i="1"/>
  <c r="E90" i="1"/>
  <c r="R89" i="1"/>
  <c r="S89" i="1"/>
  <c r="Q89" i="1"/>
  <c r="L89" i="1"/>
  <c r="M89" i="1"/>
  <c r="K89" i="1"/>
  <c r="F89" i="1"/>
  <c r="G89" i="1"/>
  <c r="E89" i="1"/>
  <c r="R88" i="1"/>
  <c r="S88" i="1"/>
  <c r="Q88" i="1"/>
  <c r="L88" i="1"/>
  <c r="M88" i="1"/>
  <c r="K88" i="1"/>
  <c r="F88" i="1"/>
  <c r="G88" i="1"/>
  <c r="E88" i="1"/>
  <c r="R87" i="1"/>
  <c r="S87" i="1"/>
  <c r="Q87" i="1"/>
  <c r="L87" i="1"/>
  <c r="M87" i="1"/>
  <c r="K87" i="1"/>
  <c r="F87" i="1"/>
  <c r="G87" i="1"/>
  <c r="E87" i="1"/>
  <c r="R86" i="1"/>
  <c r="S86" i="1"/>
  <c r="Q86" i="1"/>
  <c r="N86" i="1"/>
  <c r="L86" i="1"/>
  <c r="M86" i="1"/>
  <c r="K86" i="1"/>
  <c r="F86" i="1"/>
  <c r="G86" i="1"/>
  <c r="E86" i="1"/>
  <c r="R85" i="1"/>
  <c r="S85" i="1"/>
  <c r="Q85" i="1"/>
  <c r="N85" i="1"/>
  <c r="L85" i="1"/>
  <c r="M85" i="1"/>
  <c r="K85" i="1"/>
  <c r="F85" i="1"/>
  <c r="G85" i="1"/>
  <c r="E85" i="1"/>
  <c r="R84" i="1"/>
  <c r="S84" i="1"/>
  <c r="Q84" i="1"/>
  <c r="L84" i="1"/>
  <c r="M84" i="1"/>
  <c r="K84" i="1"/>
  <c r="F84" i="1"/>
  <c r="G84" i="1"/>
  <c r="E84" i="1"/>
  <c r="R83" i="1"/>
  <c r="S83" i="1"/>
  <c r="Q83" i="1"/>
  <c r="L83" i="1"/>
  <c r="M83" i="1"/>
  <c r="K83" i="1"/>
  <c r="F83" i="1"/>
  <c r="G83" i="1"/>
  <c r="E83" i="1"/>
  <c r="R82" i="1"/>
  <c r="S82" i="1"/>
  <c r="Q82" i="1"/>
  <c r="L82" i="1"/>
  <c r="M82" i="1"/>
  <c r="K82" i="1"/>
  <c r="F82" i="1"/>
  <c r="G82" i="1"/>
  <c r="E82" i="1"/>
  <c r="R81" i="1"/>
  <c r="S81" i="1"/>
  <c r="Q81" i="1"/>
  <c r="N81" i="1"/>
  <c r="L81" i="1"/>
  <c r="M81" i="1"/>
  <c r="K81" i="1"/>
  <c r="F81" i="1"/>
  <c r="G81" i="1"/>
  <c r="E81" i="1"/>
  <c r="R80" i="1"/>
  <c r="S80" i="1"/>
  <c r="Q80" i="1"/>
  <c r="L80" i="1"/>
  <c r="M80" i="1"/>
  <c r="K80" i="1"/>
  <c r="H80" i="1"/>
  <c r="F80" i="1"/>
  <c r="G80" i="1"/>
  <c r="E80" i="1"/>
  <c r="B80" i="1"/>
  <c r="R79" i="1"/>
  <c r="S79" i="1"/>
  <c r="Q79" i="1"/>
  <c r="L79" i="1"/>
  <c r="M79" i="1"/>
  <c r="K79" i="1"/>
  <c r="B79" i="1"/>
  <c r="R78" i="1"/>
  <c r="S78" i="1"/>
  <c r="Q78" i="1"/>
  <c r="N78" i="1"/>
  <c r="L78" i="1"/>
  <c r="M78" i="1"/>
  <c r="K78" i="1"/>
  <c r="B78" i="1"/>
  <c r="R77" i="1"/>
  <c r="S77" i="1"/>
  <c r="Q77" i="1"/>
  <c r="L77" i="1"/>
  <c r="M77" i="1"/>
  <c r="K77" i="1"/>
  <c r="H77" i="1"/>
  <c r="F77" i="1"/>
  <c r="G77" i="1"/>
  <c r="E77" i="1"/>
  <c r="R76" i="1"/>
  <c r="S76" i="1"/>
  <c r="Q76" i="1"/>
  <c r="L76" i="1"/>
  <c r="M76" i="1"/>
  <c r="K76" i="1"/>
  <c r="F76" i="1"/>
  <c r="G76" i="1"/>
  <c r="E76" i="1"/>
  <c r="R75" i="1"/>
  <c r="S75" i="1"/>
  <c r="Q75" i="1"/>
  <c r="L75" i="1"/>
  <c r="M75" i="1"/>
  <c r="K75" i="1"/>
  <c r="F75" i="1"/>
  <c r="G75" i="1"/>
  <c r="E75" i="1"/>
  <c r="R74" i="1"/>
  <c r="S74" i="1"/>
  <c r="Q74" i="1"/>
  <c r="N74" i="1"/>
  <c r="L74" i="1"/>
  <c r="M74" i="1"/>
  <c r="K74" i="1"/>
  <c r="H74" i="1"/>
  <c r="R73" i="1"/>
  <c r="S73" i="1"/>
  <c r="Q73" i="1"/>
  <c r="L73" i="1"/>
  <c r="M73" i="1"/>
  <c r="K73" i="1"/>
  <c r="F73" i="1"/>
  <c r="G73" i="1"/>
  <c r="E73" i="1"/>
  <c r="A73" i="1"/>
  <c r="R72" i="1"/>
  <c r="S72" i="1"/>
  <c r="Q72" i="1"/>
  <c r="N72" i="1"/>
  <c r="L72" i="1"/>
  <c r="M72" i="1"/>
  <c r="K72" i="1"/>
  <c r="H72" i="1"/>
  <c r="F72" i="1"/>
  <c r="G72" i="1"/>
  <c r="E72" i="1"/>
  <c r="B72" i="1"/>
  <c r="A72" i="1"/>
  <c r="R69" i="1"/>
  <c r="S69" i="1"/>
  <c r="Q69" i="1"/>
  <c r="L69" i="1"/>
  <c r="M69" i="1"/>
  <c r="K69" i="1"/>
  <c r="F69" i="1"/>
  <c r="G69" i="1"/>
  <c r="E69" i="1"/>
  <c r="R68" i="1"/>
  <c r="S68" i="1"/>
  <c r="Q68" i="1"/>
  <c r="L68" i="1"/>
  <c r="M68" i="1"/>
  <c r="K68" i="1"/>
  <c r="R67" i="1"/>
  <c r="S67" i="1"/>
  <c r="Q67" i="1"/>
  <c r="L67" i="1"/>
  <c r="M67" i="1"/>
  <c r="K67" i="1"/>
  <c r="R66" i="1"/>
  <c r="S66" i="1"/>
  <c r="Q66" i="1"/>
  <c r="N66" i="1"/>
  <c r="L66" i="1"/>
  <c r="M66" i="1"/>
  <c r="K66" i="1"/>
  <c r="F66" i="1"/>
  <c r="G66" i="1"/>
  <c r="E66" i="1"/>
  <c r="R65" i="1"/>
  <c r="S65" i="1"/>
  <c r="Q65" i="1"/>
  <c r="N65" i="1"/>
  <c r="L65" i="1"/>
  <c r="M65" i="1"/>
  <c r="K65" i="1"/>
  <c r="F65" i="1"/>
  <c r="G65" i="1"/>
  <c r="E65" i="1"/>
  <c r="R64" i="1"/>
  <c r="S64" i="1"/>
  <c r="Q64" i="1"/>
  <c r="L64" i="1"/>
  <c r="M64" i="1"/>
  <c r="K64" i="1"/>
  <c r="F64" i="1"/>
  <c r="G64" i="1"/>
  <c r="E64" i="1"/>
  <c r="R63" i="1"/>
  <c r="S63" i="1"/>
  <c r="Q63" i="1"/>
  <c r="L63" i="1"/>
  <c r="M63" i="1"/>
  <c r="K63" i="1"/>
  <c r="F63" i="1"/>
  <c r="G63" i="1"/>
  <c r="E63" i="1"/>
  <c r="R62" i="1"/>
  <c r="S62" i="1"/>
  <c r="Q62" i="1"/>
  <c r="N62" i="1"/>
  <c r="L62" i="1"/>
  <c r="M62" i="1"/>
  <c r="K62" i="1"/>
  <c r="H62" i="1"/>
  <c r="F62" i="1"/>
  <c r="G62" i="1"/>
  <c r="E62" i="1"/>
  <c r="R61" i="1"/>
  <c r="S61" i="1"/>
  <c r="Q61" i="1"/>
  <c r="L61" i="1"/>
  <c r="M61" i="1"/>
  <c r="K61" i="1"/>
  <c r="H61" i="1"/>
  <c r="F61" i="1"/>
  <c r="G61" i="1"/>
  <c r="E61" i="1"/>
  <c r="R60" i="1"/>
  <c r="S60" i="1"/>
  <c r="Q60" i="1"/>
  <c r="L60" i="1"/>
  <c r="M60" i="1"/>
  <c r="K60" i="1"/>
  <c r="F60" i="1"/>
  <c r="G60" i="1"/>
  <c r="E60" i="1"/>
  <c r="R59" i="1"/>
  <c r="S59" i="1"/>
  <c r="Q59" i="1"/>
  <c r="L59" i="1"/>
  <c r="M59" i="1"/>
  <c r="K59" i="1"/>
  <c r="E59" i="1"/>
  <c r="R58" i="1"/>
  <c r="S58" i="1"/>
  <c r="Q58" i="1"/>
  <c r="N58" i="1"/>
  <c r="L58" i="1"/>
  <c r="M58" i="1"/>
  <c r="K58" i="1"/>
  <c r="E58" i="1"/>
  <c r="R57" i="1"/>
  <c r="S57" i="1"/>
  <c r="Q57" i="1"/>
  <c r="L57" i="1"/>
  <c r="M57" i="1"/>
  <c r="K57" i="1"/>
  <c r="H57" i="1"/>
  <c r="E57" i="1"/>
  <c r="R56" i="1"/>
  <c r="S56" i="1"/>
  <c r="Q56" i="1"/>
  <c r="L56" i="1"/>
  <c r="M56" i="1"/>
  <c r="K56" i="1"/>
  <c r="F56" i="1"/>
  <c r="G56" i="1"/>
  <c r="E56" i="1"/>
  <c r="R55" i="1"/>
  <c r="S55" i="1"/>
  <c r="Q55" i="1"/>
  <c r="L55" i="1"/>
  <c r="M55" i="1"/>
  <c r="K55" i="1"/>
  <c r="H55" i="1"/>
  <c r="F55" i="1"/>
  <c r="G55" i="1"/>
  <c r="E55" i="1"/>
  <c r="B55" i="1"/>
  <c r="R54" i="1"/>
  <c r="S54" i="1"/>
  <c r="Q54" i="1"/>
  <c r="L54" i="1"/>
  <c r="M54" i="1"/>
  <c r="K54" i="1"/>
  <c r="F54" i="1"/>
  <c r="G54" i="1"/>
  <c r="E54" i="1"/>
  <c r="R53" i="1"/>
  <c r="S53" i="1"/>
  <c r="Q53" i="1"/>
  <c r="L53" i="1"/>
  <c r="M53" i="1"/>
  <c r="K53" i="1"/>
  <c r="F53" i="1"/>
  <c r="G53" i="1"/>
  <c r="E53" i="1"/>
  <c r="R52" i="1"/>
  <c r="S52" i="1"/>
  <c r="Q52" i="1"/>
  <c r="L52" i="1"/>
  <c r="M52" i="1"/>
  <c r="K52" i="1"/>
  <c r="F52" i="1"/>
  <c r="G52" i="1"/>
  <c r="E52" i="1"/>
  <c r="B52" i="1"/>
  <c r="R51" i="1"/>
  <c r="S51" i="1"/>
  <c r="Q51" i="1"/>
  <c r="N51" i="1"/>
  <c r="L51" i="1"/>
  <c r="M51" i="1"/>
  <c r="K51" i="1"/>
  <c r="H51" i="1"/>
  <c r="F51" i="1"/>
  <c r="G51" i="1"/>
  <c r="E51" i="1"/>
  <c r="B51" i="1"/>
  <c r="R50" i="1"/>
  <c r="S50" i="1"/>
  <c r="Q50" i="1"/>
  <c r="L50" i="1"/>
  <c r="M50" i="1"/>
  <c r="K50" i="1"/>
  <c r="A50" i="1"/>
  <c r="R49" i="1"/>
  <c r="S49" i="1"/>
  <c r="Q49" i="1"/>
  <c r="N49" i="1"/>
  <c r="L49" i="1"/>
  <c r="M49" i="1"/>
  <c r="K49" i="1"/>
  <c r="H49" i="1"/>
  <c r="B49" i="1"/>
  <c r="A49" i="1"/>
  <c r="R46" i="1"/>
  <c r="S46" i="1"/>
  <c r="L46" i="1"/>
  <c r="M46" i="1"/>
  <c r="K46" i="1"/>
  <c r="F46" i="1"/>
  <c r="G46" i="1"/>
  <c r="E46" i="1"/>
  <c r="R45" i="1"/>
  <c r="S45" i="1"/>
  <c r="Q45" i="1"/>
  <c r="L45" i="1"/>
  <c r="M45" i="1"/>
  <c r="K45" i="1"/>
  <c r="F45" i="1"/>
  <c r="G45" i="1"/>
  <c r="E45" i="1"/>
  <c r="R44" i="1"/>
  <c r="S44" i="1"/>
  <c r="Q44" i="1"/>
  <c r="L44" i="1"/>
  <c r="M44" i="1"/>
  <c r="K44" i="1"/>
  <c r="F44" i="1"/>
  <c r="G44" i="1"/>
  <c r="E44" i="1"/>
  <c r="R43" i="1"/>
  <c r="S43" i="1"/>
  <c r="Q43" i="1"/>
  <c r="L43" i="1"/>
  <c r="M43" i="1"/>
  <c r="K43" i="1"/>
  <c r="F43" i="1"/>
  <c r="G43" i="1"/>
  <c r="E43" i="1"/>
  <c r="R42" i="1"/>
  <c r="S42" i="1"/>
  <c r="Q42" i="1"/>
  <c r="L42" i="1"/>
  <c r="M42" i="1"/>
  <c r="K42" i="1"/>
  <c r="H42" i="1"/>
  <c r="F42" i="1"/>
  <c r="G42" i="1"/>
  <c r="E42" i="1"/>
  <c r="R41" i="1"/>
  <c r="S41" i="1"/>
  <c r="Q41" i="1"/>
  <c r="L41" i="1"/>
  <c r="M41" i="1"/>
  <c r="K41" i="1"/>
  <c r="H41" i="1"/>
  <c r="F41" i="1"/>
  <c r="G41" i="1"/>
  <c r="E41" i="1"/>
  <c r="R40" i="1"/>
  <c r="S40" i="1"/>
  <c r="Q40" i="1"/>
  <c r="L40" i="1"/>
  <c r="M40" i="1"/>
  <c r="K40" i="1"/>
  <c r="F40" i="1"/>
  <c r="G40" i="1"/>
  <c r="E40" i="1"/>
  <c r="R39" i="1"/>
  <c r="S39" i="1"/>
  <c r="Q39" i="1"/>
  <c r="L39" i="1"/>
  <c r="M39" i="1"/>
  <c r="K39" i="1"/>
  <c r="F39" i="1"/>
  <c r="G39" i="1"/>
  <c r="E39" i="1"/>
  <c r="R38" i="1"/>
  <c r="S38" i="1"/>
  <c r="Q38" i="1"/>
  <c r="L38" i="1"/>
  <c r="M38" i="1"/>
  <c r="K38" i="1"/>
  <c r="H38" i="1"/>
  <c r="F38" i="1"/>
  <c r="G38" i="1"/>
  <c r="E38" i="1"/>
  <c r="R37" i="1"/>
  <c r="S37" i="1"/>
  <c r="Q37" i="1"/>
  <c r="N37" i="1"/>
  <c r="L37" i="1"/>
  <c r="M37" i="1"/>
  <c r="K37" i="1"/>
  <c r="F37" i="1"/>
  <c r="G37" i="1"/>
  <c r="E37" i="1"/>
  <c r="R36" i="1"/>
  <c r="S36" i="1"/>
  <c r="Q36" i="1"/>
  <c r="N36" i="1"/>
  <c r="L36" i="1"/>
  <c r="M36" i="1"/>
  <c r="K36" i="1"/>
  <c r="F36" i="1"/>
  <c r="G36" i="1"/>
  <c r="E36" i="1"/>
  <c r="R35" i="1"/>
  <c r="S35" i="1"/>
  <c r="Q35" i="1"/>
  <c r="L35" i="1"/>
  <c r="M35" i="1"/>
  <c r="K35" i="1"/>
  <c r="F35" i="1"/>
  <c r="G35" i="1"/>
  <c r="E35" i="1"/>
  <c r="R34" i="1"/>
  <c r="S34" i="1"/>
  <c r="Q34" i="1"/>
  <c r="L34" i="1"/>
  <c r="M34" i="1"/>
  <c r="K34" i="1"/>
  <c r="H34" i="1"/>
  <c r="F34" i="1"/>
  <c r="G34" i="1"/>
  <c r="E34" i="1"/>
  <c r="R33" i="1"/>
  <c r="S33" i="1"/>
  <c r="Q33" i="1"/>
  <c r="N33" i="1"/>
  <c r="L33" i="1"/>
  <c r="M33" i="1"/>
  <c r="K33" i="1"/>
  <c r="F33" i="1"/>
  <c r="G33" i="1"/>
  <c r="E33" i="1"/>
  <c r="B33" i="1"/>
  <c r="N32" i="1"/>
  <c r="L32" i="1"/>
  <c r="M32" i="1"/>
  <c r="K32" i="1"/>
  <c r="F32" i="1"/>
  <c r="G32" i="1"/>
  <c r="E32" i="1"/>
  <c r="R31" i="1"/>
  <c r="S31" i="1"/>
  <c r="Q31" i="1"/>
  <c r="L31" i="1"/>
  <c r="M31" i="1"/>
  <c r="K31" i="1"/>
  <c r="F31" i="1"/>
  <c r="G31" i="1"/>
  <c r="E31" i="1"/>
  <c r="B31" i="1"/>
  <c r="R30" i="1"/>
  <c r="S30" i="1"/>
  <c r="Q30" i="1"/>
  <c r="L30" i="1"/>
  <c r="M30" i="1"/>
  <c r="K30" i="1"/>
  <c r="B30" i="1"/>
  <c r="R29" i="1"/>
  <c r="S29" i="1"/>
  <c r="Q29" i="1"/>
  <c r="L29" i="1"/>
  <c r="M29" i="1"/>
  <c r="K29" i="1"/>
  <c r="F29" i="1"/>
  <c r="G29" i="1"/>
  <c r="E29" i="1"/>
  <c r="R28" i="1"/>
  <c r="S28" i="1"/>
  <c r="Q28" i="1"/>
  <c r="L28" i="1"/>
  <c r="M28" i="1"/>
  <c r="K28" i="1"/>
  <c r="H28" i="1"/>
  <c r="F28" i="1"/>
  <c r="G28" i="1"/>
  <c r="E28" i="1"/>
  <c r="R27" i="1"/>
  <c r="S27" i="1"/>
  <c r="Q27" i="1"/>
  <c r="L27" i="1"/>
  <c r="M27" i="1"/>
  <c r="K27" i="1"/>
  <c r="F27" i="1"/>
  <c r="G27" i="1"/>
  <c r="E27" i="1"/>
  <c r="A27" i="1"/>
  <c r="R26" i="1"/>
  <c r="S26" i="1"/>
  <c r="Q26" i="1"/>
  <c r="N26" i="1"/>
  <c r="L26" i="1"/>
  <c r="M26" i="1"/>
  <c r="K26" i="1"/>
  <c r="H26" i="1"/>
  <c r="F26" i="1"/>
  <c r="B26" i="1"/>
  <c r="A26" i="1"/>
  <c r="R23" i="1"/>
  <c r="S23" i="1"/>
  <c r="Q23" i="1"/>
  <c r="K23" i="1"/>
  <c r="F23" i="1"/>
  <c r="G23" i="1"/>
  <c r="E23" i="1"/>
  <c r="R22" i="1"/>
  <c r="S22" i="1"/>
  <c r="Q22" i="1"/>
  <c r="K22" i="1"/>
  <c r="G22" i="1"/>
  <c r="R21" i="1"/>
  <c r="Q21" i="1"/>
  <c r="L21" i="1"/>
  <c r="M21" i="1"/>
  <c r="K21" i="1"/>
  <c r="R20" i="1"/>
  <c r="S20" i="1"/>
  <c r="Q20" i="1"/>
  <c r="L20" i="1"/>
  <c r="M20" i="1"/>
  <c r="K20" i="1"/>
  <c r="R19" i="1"/>
  <c r="S19" i="1"/>
  <c r="Q19" i="1"/>
  <c r="L19" i="1"/>
  <c r="M19" i="1"/>
  <c r="K19" i="1"/>
  <c r="H19" i="1"/>
  <c r="R18" i="1"/>
  <c r="S18" i="1"/>
  <c r="Q18" i="1"/>
  <c r="N18" i="1"/>
  <c r="L18" i="1"/>
  <c r="M18" i="1"/>
  <c r="K18" i="1"/>
  <c r="H18" i="1"/>
  <c r="R17" i="1"/>
  <c r="S17" i="1"/>
  <c r="Q17" i="1"/>
  <c r="N17" i="1"/>
  <c r="L17" i="1"/>
  <c r="M17" i="1"/>
  <c r="K17" i="1"/>
  <c r="R16" i="1"/>
  <c r="S16" i="1"/>
  <c r="Q16" i="1"/>
  <c r="L16" i="1"/>
  <c r="M16" i="1"/>
  <c r="K16" i="1"/>
  <c r="R15" i="1"/>
  <c r="S15" i="1"/>
  <c r="Q15" i="1"/>
  <c r="L15" i="1"/>
  <c r="M15" i="1"/>
  <c r="K15" i="1"/>
  <c r="R14" i="1"/>
  <c r="S14" i="1"/>
  <c r="Q14" i="1"/>
  <c r="N14" i="1"/>
  <c r="L14" i="1"/>
  <c r="M14" i="1"/>
  <c r="K14" i="1"/>
  <c r="R13" i="1"/>
  <c r="S13" i="1"/>
  <c r="Q13" i="1"/>
  <c r="L13" i="1"/>
  <c r="M13" i="1"/>
  <c r="K13" i="1"/>
  <c r="H13" i="1"/>
  <c r="R12" i="1"/>
  <c r="S12" i="1"/>
  <c r="Q12" i="1"/>
  <c r="L12" i="1"/>
  <c r="M12" i="1"/>
  <c r="K12" i="1"/>
  <c r="R11" i="1"/>
  <c r="S11" i="1"/>
  <c r="Q11" i="1"/>
  <c r="L11" i="1"/>
  <c r="M11" i="1"/>
  <c r="K11" i="1"/>
  <c r="R10" i="1"/>
  <c r="S10" i="1"/>
  <c r="Q10" i="1"/>
  <c r="L10" i="1"/>
  <c r="M10" i="1"/>
  <c r="K10" i="1"/>
  <c r="R9" i="1"/>
  <c r="S9" i="1"/>
  <c r="Q9" i="1"/>
  <c r="L9" i="1"/>
  <c r="M9" i="1"/>
  <c r="K9" i="1"/>
  <c r="H9" i="1"/>
  <c r="R8" i="1"/>
  <c r="S8" i="1"/>
  <c r="Q8" i="1"/>
  <c r="N8" i="1"/>
  <c r="L8" i="1"/>
  <c r="M8" i="1"/>
  <c r="K8" i="1"/>
  <c r="R7" i="1"/>
  <c r="S7" i="1"/>
  <c r="Q7" i="1"/>
  <c r="L7" i="1"/>
  <c r="M7" i="1"/>
  <c r="K7" i="1"/>
  <c r="R6" i="1"/>
  <c r="S6" i="1"/>
  <c r="Q6" i="1"/>
  <c r="L6" i="1"/>
  <c r="M6" i="1"/>
  <c r="K6" i="1"/>
  <c r="B6" i="1"/>
  <c r="R5" i="1"/>
  <c r="S5" i="1"/>
  <c r="Q5" i="1"/>
  <c r="N5" i="1"/>
  <c r="L5" i="1"/>
  <c r="M5" i="1"/>
  <c r="K5" i="1"/>
  <c r="H5" i="1"/>
  <c r="B5" i="1"/>
  <c r="R4" i="1"/>
  <c r="S4" i="1"/>
  <c r="Q4" i="1"/>
  <c r="L4" i="1"/>
  <c r="M4" i="1"/>
  <c r="K4" i="1"/>
  <c r="F4" i="1"/>
  <c r="G4" i="1"/>
  <c r="E4" i="1"/>
  <c r="B4" i="1"/>
  <c r="A4" i="1"/>
  <c r="R3" i="1"/>
  <c r="S3" i="1"/>
  <c r="Q3" i="1"/>
  <c r="N3" i="1"/>
  <c r="L3" i="1"/>
  <c r="M3" i="1"/>
  <c r="K3" i="1"/>
  <c r="H3" i="1"/>
  <c r="F3" i="1"/>
  <c r="G3" i="1"/>
  <c r="E3" i="1"/>
  <c r="B3" i="1"/>
  <c r="A3" i="1"/>
</calcChain>
</file>

<file path=xl/sharedStrings.xml><?xml version="1.0" encoding="utf-8"?>
<sst xmlns="http://schemas.openxmlformats.org/spreadsheetml/2006/main" count="373" uniqueCount="188">
  <si>
    <t>早餐</t>
    <phoneticPr fontId="0" type="Hiragana"/>
  </si>
  <si>
    <t>人數</t>
  </si>
  <si>
    <t>午餐</t>
    <phoneticPr fontId="0" type="Hiragana"/>
  </si>
  <si>
    <t>晚餐</t>
    <phoneticPr fontId="0" type="Hiragana"/>
  </si>
  <si>
    <t>菜餚名稱</t>
    <phoneticPr fontId="0" type="Hiragana"/>
  </si>
  <si>
    <t>食材名稱</t>
    <phoneticPr fontId="0" type="Hiragana"/>
  </si>
  <si>
    <t>單人重</t>
    <phoneticPr fontId="0" type="Hiragana"/>
  </si>
  <si>
    <t>單位</t>
    <phoneticPr fontId="0" type="Hiragana"/>
  </si>
  <si>
    <t>採購量</t>
    <phoneticPr fontId="0" type="Hiragana"/>
  </si>
  <si>
    <t>採購單位</t>
    <phoneticPr fontId="0" type="Hiragana"/>
  </si>
  <si>
    <t>單人重</t>
    <phoneticPr fontId="0" type="Hiragana"/>
  </si>
  <si>
    <t>採購單位</t>
    <phoneticPr fontId="0" type="Hiragana"/>
  </si>
  <si>
    <t>白米</t>
    <phoneticPr fontId="2" type="noConversion"/>
  </si>
  <si>
    <t>紫米</t>
    <phoneticPr fontId="2" type="noConversion"/>
  </si>
  <si>
    <t>糙米</t>
    <phoneticPr fontId="2" type="noConversion"/>
  </si>
  <si>
    <t>CAS肉角</t>
    <phoneticPr fontId="2" type="noConversion"/>
  </si>
  <si>
    <t>CAS豬肉柳</t>
    <phoneticPr fontId="2" type="noConversion"/>
  </si>
  <si>
    <t>白蘿蔔中丁</t>
    <phoneticPr fontId="2" type="noConversion"/>
  </si>
  <si>
    <t>洋蔥粗絲</t>
    <phoneticPr fontId="2" type="noConversion"/>
  </si>
  <si>
    <t>梅干菜</t>
    <phoneticPr fontId="2" type="noConversion"/>
  </si>
  <si>
    <t>薑泥</t>
    <phoneticPr fontId="2" type="noConversion"/>
  </si>
  <si>
    <t>辣椒(不辣)</t>
    <phoneticPr fontId="2" type="noConversion"/>
  </si>
  <si>
    <t>非基改三角油豆腐</t>
    <phoneticPr fontId="2" type="noConversion"/>
  </si>
  <si>
    <t>CAS殺菌液蛋</t>
  </si>
  <si>
    <t>冷凍甜豆筴</t>
    <phoneticPr fontId="2" type="noConversion"/>
  </si>
  <si>
    <t>馬鈴薯中丁</t>
  </si>
  <si>
    <t>紅蘿蔔片</t>
    <phoneticPr fontId="2" type="noConversion"/>
  </si>
  <si>
    <t>九層塔去梗</t>
  </si>
  <si>
    <t>香菇片</t>
    <phoneticPr fontId="2" type="noConversion"/>
  </si>
  <si>
    <t>奶粉</t>
    <phoneticPr fontId="2" type="noConversion"/>
  </si>
  <si>
    <t>洋蔥角</t>
    <phoneticPr fontId="2" type="noConversion"/>
  </si>
  <si>
    <t>冬粉</t>
    <phoneticPr fontId="2" type="noConversion"/>
  </si>
  <si>
    <t>黑胡椒粒</t>
    <phoneticPr fontId="2" type="noConversion"/>
  </si>
  <si>
    <t>CAS絞肉</t>
    <phoneticPr fontId="2" type="noConversion"/>
  </si>
  <si>
    <t>冷凍青花菜</t>
    <phoneticPr fontId="2" type="noConversion"/>
  </si>
  <si>
    <t>紅蘿蔔絲</t>
    <phoneticPr fontId="2" type="noConversion"/>
  </si>
  <si>
    <t>木耳片</t>
  </si>
  <si>
    <t>木耳絲</t>
    <phoneticPr fontId="2" type="noConversion"/>
  </si>
  <si>
    <t>紅蘿蔔片</t>
  </si>
  <si>
    <t>蔥段</t>
    <phoneticPr fontId="2" type="noConversion"/>
  </si>
  <si>
    <t>時蔬</t>
  </si>
  <si>
    <t>時蔬</t>
    <phoneticPr fontId="2" type="noConversion"/>
  </si>
  <si>
    <t>綠豆</t>
  </si>
  <si>
    <t>高麗菜角</t>
  </si>
  <si>
    <t>麥片</t>
  </si>
  <si>
    <t>洋蔥角</t>
  </si>
  <si>
    <t>蕃茄角</t>
  </si>
  <si>
    <t>西芹片</t>
  </si>
  <si>
    <t>白饅頭</t>
    <phoneticPr fontId="2" type="noConversion"/>
  </si>
  <si>
    <t>個</t>
    <phoneticPr fontId="2" type="noConversion"/>
  </si>
  <si>
    <t>白米</t>
  </si>
  <si>
    <t>CAS殺菌液蛋</t>
    <phoneticPr fontId="2" type="noConversion"/>
  </si>
  <si>
    <t>長糯米</t>
    <phoneticPr fontId="2" type="noConversion"/>
  </si>
  <si>
    <t>起士絲</t>
    <phoneticPr fontId="2" type="noConversion"/>
  </si>
  <si>
    <t>CAS帶皮胸丁</t>
  </si>
  <si>
    <t>CAS細肉絲</t>
    <phoneticPr fontId="2" type="noConversion"/>
  </si>
  <si>
    <t>洋蔥絲</t>
    <phoneticPr fontId="2" type="noConversion"/>
  </si>
  <si>
    <t>CAS台灣骨腿丁</t>
  </si>
  <si>
    <t>非基改豆干小丁</t>
    <phoneticPr fontId="2" type="noConversion"/>
  </si>
  <si>
    <t>奶皇包</t>
  </si>
  <si>
    <t>大白菜角</t>
    <phoneticPr fontId="2" type="noConversion"/>
  </si>
  <si>
    <t>乾香菇絲</t>
    <phoneticPr fontId="2" type="noConversion"/>
  </si>
  <si>
    <t>可可粉</t>
    <phoneticPr fontId="2" type="noConversion"/>
  </si>
  <si>
    <t>韓國年糕</t>
  </si>
  <si>
    <t>蝦米</t>
    <phoneticPr fontId="2" type="noConversion"/>
  </si>
  <si>
    <t>蔥段</t>
  </si>
  <si>
    <t>鐵路豬排</t>
    <phoneticPr fontId="2" type="noConversion"/>
  </si>
  <si>
    <t>片</t>
    <phoneticPr fontId="2" type="noConversion"/>
  </si>
  <si>
    <t>蜂蜜</t>
  </si>
  <si>
    <t>大黃瓜片</t>
    <phoneticPr fontId="2" type="noConversion"/>
  </si>
  <si>
    <t>高麗菜片</t>
    <phoneticPr fontId="2" type="noConversion"/>
  </si>
  <si>
    <t>碎培根</t>
    <phoneticPr fontId="2" type="noConversion"/>
  </si>
  <si>
    <t>鴿蛋</t>
    <phoneticPr fontId="2" type="noConversion"/>
  </si>
  <si>
    <t>筍絲</t>
    <phoneticPr fontId="2" type="noConversion"/>
  </si>
  <si>
    <t>絲瓜1/2圓片</t>
  </si>
  <si>
    <t>非基改小麥豆皮捲</t>
  </si>
  <si>
    <t>枸杞</t>
  </si>
  <si>
    <t>有機蔬菜</t>
  </si>
  <si>
    <t>海帶片2*3cm</t>
  </si>
  <si>
    <t>CAS龍骨丁</t>
    <phoneticPr fontId="2" type="noConversion"/>
  </si>
  <si>
    <t>漢堡</t>
    <phoneticPr fontId="2" type="noConversion"/>
  </si>
  <si>
    <t>雞堡</t>
    <phoneticPr fontId="2" type="noConversion"/>
  </si>
  <si>
    <t>非基改黃豆</t>
    <phoneticPr fontId="2" type="noConversion"/>
  </si>
  <si>
    <t>非基改豆包1切4</t>
  </si>
  <si>
    <t>彩椒角</t>
    <phoneticPr fontId="2" type="noConversion"/>
  </si>
  <si>
    <t>鮪魚罐頭</t>
    <phoneticPr fontId="2" type="noConversion"/>
  </si>
  <si>
    <t>小黃瓜滾刀塊</t>
    <phoneticPr fontId="2" type="noConversion"/>
  </si>
  <si>
    <t>素紫米糕</t>
    <phoneticPr fontId="2" type="noConversion"/>
  </si>
  <si>
    <t>冷凍玉米粒</t>
    <phoneticPr fontId="2" type="noConversion"/>
  </si>
  <si>
    <t>番茄醬</t>
    <phoneticPr fontId="2" type="noConversion"/>
  </si>
  <si>
    <t>杏鮑菇角</t>
    <phoneticPr fontId="2" type="noConversion"/>
  </si>
  <si>
    <t>九層塔去梗</t>
    <phoneticPr fontId="2" type="noConversion"/>
  </si>
  <si>
    <t>海苔粉</t>
    <phoneticPr fontId="2" type="noConversion"/>
  </si>
  <si>
    <t>老薑片</t>
    <phoneticPr fontId="2" type="noConversion"/>
  </si>
  <si>
    <t>冷凍青花菜</t>
  </si>
  <si>
    <t>蒜仁</t>
    <phoneticPr fontId="2" type="noConversion"/>
  </si>
  <si>
    <t>冷凍白花菜</t>
  </si>
  <si>
    <t>地瓜中丁</t>
  </si>
  <si>
    <t>南瓜中丁</t>
  </si>
  <si>
    <t>非基改四分干</t>
  </si>
  <si>
    <t>咖哩粉</t>
  </si>
  <si>
    <t>白芝麻</t>
  </si>
  <si>
    <t>冰糖</t>
    <phoneticPr fontId="2" type="noConversion"/>
  </si>
  <si>
    <t>綜合圓</t>
    <phoneticPr fontId="2" type="noConversion"/>
  </si>
  <si>
    <t>綠豆芽</t>
    <phoneticPr fontId="2" type="noConversion"/>
  </si>
  <si>
    <t>黑糖</t>
    <phoneticPr fontId="2" type="noConversion"/>
  </si>
  <si>
    <t>大白菜絲</t>
    <phoneticPr fontId="2" type="noConversion"/>
  </si>
  <si>
    <t>金針菇原料</t>
    <phoneticPr fontId="2" type="noConversion"/>
  </si>
  <si>
    <t>單位</t>
    <phoneticPr fontId="0" type="Hiragana"/>
  </si>
  <si>
    <t>菜餚名稱</t>
    <phoneticPr fontId="0" type="Hiragana"/>
  </si>
  <si>
    <t>採購量</t>
    <phoneticPr fontId="0" type="Hiragana"/>
  </si>
  <si>
    <t>白米</t>
    <phoneticPr fontId="2" type="noConversion"/>
  </si>
  <si>
    <t>紅藜麥</t>
    <phoneticPr fontId="2" type="noConversion"/>
  </si>
  <si>
    <t>皮蛋</t>
    <phoneticPr fontId="2" type="noConversion"/>
  </si>
  <si>
    <t>顆</t>
    <phoneticPr fontId="2" type="noConversion"/>
  </si>
  <si>
    <t>帶皮鯰魚丁</t>
    <phoneticPr fontId="2" type="noConversion"/>
  </si>
  <si>
    <t>CAS肉片</t>
  </si>
  <si>
    <t>油條</t>
    <phoneticPr fontId="2" type="noConversion"/>
  </si>
  <si>
    <t>地瓜中丁</t>
    <phoneticPr fontId="2" type="noConversion"/>
  </si>
  <si>
    <t>綠豆芽</t>
  </si>
  <si>
    <t>紅蘿蔔末</t>
    <phoneticPr fontId="2" type="noConversion"/>
  </si>
  <si>
    <t>洋蔥絲</t>
  </si>
  <si>
    <t>高麗菜小丁</t>
    <phoneticPr fontId="2" type="noConversion"/>
  </si>
  <si>
    <t>非基改板豆腐小丁</t>
    <phoneticPr fontId="2" type="noConversion"/>
  </si>
  <si>
    <t>蒜泥</t>
  </si>
  <si>
    <t>珍珠丸子</t>
    <phoneticPr fontId="2" type="noConversion"/>
  </si>
  <si>
    <t>CAS殺菌液蛋</t>
    <phoneticPr fontId="2" type="noConversion"/>
  </si>
  <si>
    <t>銀絲卷</t>
    <phoneticPr fontId="2" type="noConversion"/>
  </si>
  <si>
    <t>蔥花</t>
    <phoneticPr fontId="2" type="noConversion"/>
  </si>
  <si>
    <t>蕃茄角</t>
    <phoneticPr fontId="2" type="noConversion"/>
  </si>
  <si>
    <t>冷凍四季豆</t>
  </si>
  <si>
    <t>紅椒絲</t>
  </si>
  <si>
    <t>海帶結</t>
    <phoneticPr fontId="2" type="noConversion"/>
  </si>
  <si>
    <t>豆酥</t>
  </si>
  <si>
    <t>非基改豆皮結</t>
    <phoneticPr fontId="2" type="noConversion"/>
  </si>
  <si>
    <t>紅蘿蔔中丁</t>
    <phoneticPr fontId="2" type="noConversion"/>
  </si>
  <si>
    <t>青木瓜排骨湯</t>
    <phoneticPr fontId="2" type="noConversion"/>
  </si>
  <si>
    <t>青木瓜中丁</t>
    <phoneticPr fontId="2" type="noConversion"/>
  </si>
  <si>
    <t>水煮花生</t>
    <phoneticPr fontId="2" type="noConversion"/>
  </si>
  <si>
    <t>CAS龍骨丁</t>
  </si>
  <si>
    <t>有機蔬菜</t>
    <phoneticPr fontId="2" type="noConversion"/>
  </si>
  <si>
    <t>CAS台灣骨腿丁</t>
    <phoneticPr fontId="2" type="noConversion"/>
  </si>
  <si>
    <t>原味鬆餅1切4</t>
  </si>
  <si>
    <t>斜管麵</t>
    <phoneticPr fontId="2" type="noConversion"/>
  </si>
  <si>
    <t>蜂蜜</t>
    <phoneticPr fontId="2" type="noConversion"/>
  </si>
  <si>
    <t>雞蛋小饅頭</t>
    <phoneticPr fontId="2" type="noConversion"/>
  </si>
  <si>
    <t>洗選蛋</t>
    <phoneticPr fontId="2" type="noConversion"/>
  </si>
  <si>
    <t>蘑菇罐頭</t>
    <phoneticPr fontId="2" type="noConversion"/>
  </si>
  <si>
    <t>茶葉蛋滷包</t>
    <phoneticPr fontId="2" type="noConversion"/>
  </si>
  <si>
    <t>洋蔥小丁</t>
    <phoneticPr fontId="2" type="noConversion"/>
  </si>
  <si>
    <t>優酪乳</t>
    <phoneticPr fontId="2" type="noConversion"/>
  </si>
  <si>
    <t>瓶</t>
    <phoneticPr fontId="2" type="noConversion"/>
  </si>
  <si>
    <t>台灣排5</t>
    <phoneticPr fontId="2" type="noConversion"/>
  </si>
  <si>
    <t>塊</t>
  </si>
  <si>
    <t>迷迭香粉</t>
    <phoneticPr fontId="2" type="noConversion"/>
  </si>
  <si>
    <t>馬鈴薯中丁</t>
    <phoneticPr fontId="2" type="noConversion"/>
  </si>
  <si>
    <t>冷凍玉米筍段</t>
    <phoneticPr fontId="2" type="noConversion"/>
  </si>
  <si>
    <t>起士粉</t>
    <phoneticPr fontId="2" type="noConversion"/>
  </si>
  <si>
    <t>紅蘿蔔小丁</t>
    <phoneticPr fontId="2" type="noConversion"/>
  </si>
  <si>
    <t>低筋麵粉</t>
    <phoneticPr fontId="2" type="noConversion"/>
  </si>
  <si>
    <t>聖心女中</t>
    <phoneticPr fontId="2" type="noConversion"/>
  </si>
  <si>
    <t>1140811-1140815</t>
    <phoneticPr fontId="2" type="noConversion"/>
  </si>
  <si>
    <t>統鮮美食</t>
    <phoneticPr fontId="2" type="noConversion"/>
  </si>
  <si>
    <t>日期</t>
  </si>
  <si>
    <t>星期</t>
  </si>
  <si>
    <t>餐次</t>
    <phoneticPr fontId="0" type="Hiragana"/>
  </si>
  <si>
    <t>主食</t>
    <phoneticPr fontId="0" type="Hiragana"/>
  </si>
  <si>
    <t>主菜</t>
    <phoneticPr fontId="0" type="Hiragana"/>
  </si>
  <si>
    <t>副菜</t>
    <phoneticPr fontId="0" type="Hiragana"/>
  </si>
  <si>
    <t>青菜</t>
    <phoneticPr fontId="0" type="Hiragana"/>
  </si>
  <si>
    <t>湯</t>
    <phoneticPr fontId="0" type="Hiragana"/>
  </si>
  <si>
    <t>水果</t>
    <phoneticPr fontId="0" type="Hiragana"/>
  </si>
  <si>
    <t>全穀
根莖</t>
    <phoneticPr fontId="0" type="Hiragana"/>
  </si>
  <si>
    <t xml:space="preserve">豆魚
肉蛋             </t>
    <phoneticPr fontId="0" type="Hiragana"/>
  </si>
  <si>
    <t>蔬菜</t>
    <phoneticPr fontId="0" type="Hiragana"/>
  </si>
  <si>
    <t>奶類</t>
    <phoneticPr fontId="0" type="Hiragana"/>
  </si>
  <si>
    <t>油脂類</t>
    <phoneticPr fontId="0" type="Hiragana"/>
  </si>
  <si>
    <t>水果類</t>
    <phoneticPr fontId="0" type="Hiragana"/>
  </si>
  <si>
    <t>熱量</t>
    <phoneticPr fontId="0" type="Hiragana"/>
  </si>
  <si>
    <t>早</t>
    <phoneticPr fontId="0" type="Hiragana"/>
  </si>
  <si>
    <t>午</t>
    <phoneticPr fontId="0" type="Hiragana"/>
  </si>
  <si>
    <t>塔香歐姆蛋</t>
  </si>
  <si>
    <t>水果</t>
    <phoneticPr fontId="0" type="Hiragana"/>
  </si>
  <si>
    <t>晚</t>
    <phoneticPr fontId="0" type="Hiragana"/>
  </si>
  <si>
    <t>午</t>
    <phoneticPr fontId="0" type="Hiragana"/>
  </si>
  <si>
    <t>鐵路豬排</t>
  </si>
  <si>
    <t>黃瓜鴿蛋</t>
  </si>
  <si>
    <t>早</t>
    <phoneticPr fontId="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</si>
</sst>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&quot;月&quot;d&quot;日&quot;;@"/>
    <numFmt numFmtId="177" formatCode="#\ #/#"/>
    <numFmt numFmtId="178" formatCode="m/d;@"/>
  </numFmts>
  <fonts count="20" x14ac:knownFonts="1">
    <font>
      <sz val="12"/>
      <color theme="1"/>
      <name val="新細明體"/>
      <family val="2"/>
      <charset val="136"/>
      <scheme val="minor"/>
    </font>
    <font>
      <sz val="13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3"/>
      <color rgb="FFFF0000"/>
      <name val="新細明體"/>
      <family val="1"/>
      <charset val="136"/>
      <scheme val="minor"/>
    </font>
    <font>
      <sz val="13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3"/>
      <color theme="1"/>
      <name val="新細明體"/>
      <family val="1"/>
      <charset val="136"/>
    </font>
    <font>
      <sz val="13"/>
      <name val="新細明體"/>
      <family val="1"/>
      <charset val="136"/>
    </font>
    <font>
      <sz val="12"/>
      <color theme="1"/>
      <name val="標楷體"/>
      <family val="4"/>
      <charset val="136"/>
    </font>
    <font>
      <sz val="46"/>
      <color theme="1"/>
      <name val="標楷體"/>
      <family val="4"/>
      <charset val="136"/>
    </font>
    <font>
      <sz val="30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6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0"/>
      <color rgb="FF000000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C000"/>
        <bgColor indexed="26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59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vertical="center" shrinkToFit="1"/>
    </xf>
    <xf numFmtId="0" fontId="1" fillId="2" borderId="2" xfId="0" applyFont="1" applyFill="1" applyBorder="1" applyAlignment="1">
      <alignment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left" vertical="center" shrinkToFit="1"/>
    </xf>
    <xf numFmtId="0" fontId="1" fillId="2" borderId="2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center" vertical="center" shrinkToFit="1"/>
    </xf>
    <xf numFmtId="176" fontId="1" fillId="2" borderId="5" xfId="0" applyNumberFormat="1" applyFont="1" applyFill="1" applyBorder="1" applyAlignment="1">
      <alignment horizontal="center" vertical="center" shrinkToFit="1"/>
    </xf>
    <xf numFmtId="0" fontId="1" fillId="6" borderId="6" xfId="0" applyFont="1" applyFill="1" applyBorder="1" applyAlignment="1">
      <alignment horizontal="center" vertical="center" shrinkToFit="1"/>
    </xf>
    <xf numFmtId="0" fontId="3" fillId="6" borderId="6" xfId="0" applyFont="1" applyFill="1" applyBorder="1" applyAlignment="1">
      <alignment horizontal="center" vertical="center" shrinkToFit="1"/>
    </xf>
    <xf numFmtId="0" fontId="1" fillId="6" borderId="7" xfId="0" applyFont="1" applyFill="1" applyBorder="1" applyAlignment="1">
      <alignment horizontal="center" vertical="center" shrinkToFit="1"/>
    </xf>
    <xf numFmtId="0" fontId="1" fillId="6" borderId="5" xfId="0" applyFont="1" applyFill="1" applyBorder="1" applyAlignment="1">
      <alignment horizontal="center" vertical="center" shrinkToFit="1"/>
    </xf>
    <xf numFmtId="176" fontId="1" fillId="2" borderId="8" xfId="0" applyNumberFormat="1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vertical="center" shrinkToFit="1"/>
    </xf>
    <xf numFmtId="0" fontId="1" fillId="0" borderId="12" xfId="0" applyFont="1" applyBorder="1" applyAlignment="1">
      <alignment horizontal="center" vertical="center" shrinkToFit="1"/>
    </xf>
    <xf numFmtId="176" fontId="1" fillId="2" borderId="15" xfId="0" applyNumberFormat="1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1" fillId="2" borderId="13" xfId="1" applyFont="1" applyFill="1" applyBorder="1" applyAlignment="1">
      <alignment vertical="center" shrinkToFit="1"/>
    </xf>
    <xf numFmtId="0" fontId="1" fillId="2" borderId="13" xfId="1" applyFont="1" applyFill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3" xfId="1" applyFont="1" applyBorder="1" applyAlignment="1">
      <alignment vertical="center" shrinkToFit="1"/>
    </xf>
    <xf numFmtId="0" fontId="1" fillId="0" borderId="13" xfId="1" applyFont="1" applyBorder="1" applyAlignment="1">
      <alignment horizontal="center" vertical="center" shrinkToFit="1"/>
    </xf>
    <xf numFmtId="0" fontId="1" fillId="2" borderId="13" xfId="1" applyFont="1" applyFill="1" applyBorder="1" applyAlignment="1">
      <alignment horizontal="left" vertical="center" shrinkToFit="1"/>
    </xf>
    <xf numFmtId="0" fontId="1" fillId="2" borderId="13" xfId="2" applyFont="1" applyFill="1" applyBorder="1" applyAlignment="1">
      <alignment horizontal="left" vertical="center" shrinkToFit="1"/>
    </xf>
    <xf numFmtId="0" fontId="1" fillId="2" borderId="13" xfId="2" applyFont="1" applyFill="1" applyBorder="1" applyAlignment="1">
      <alignment horizontal="center" vertical="center" shrinkToFit="1"/>
    </xf>
    <xf numFmtId="0" fontId="1" fillId="0" borderId="13" xfId="0" applyFont="1" applyBorder="1" applyAlignment="1">
      <alignment horizontal="left" vertical="center" shrinkToFit="1"/>
    </xf>
    <xf numFmtId="0" fontId="1" fillId="0" borderId="13" xfId="2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left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left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1" fillId="0" borderId="13" xfId="1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left" vertical="center" shrinkToFit="1"/>
    </xf>
    <xf numFmtId="0" fontId="1" fillId="2" borderId="13" xfId="3" applyFont="1" applyFill="1" applyBorder="1" applyAlignment="1">
      <alignment horizontal="center" vertical="center" shrinkToFit="1"/>
    </xf>
    <xf numFmtId="49" fontId="6" fillId="0" borderId="17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shrinkToFit="1"/>
    </xf>
    <xf numFmtId="0" fontId="1" fillId="2" borderId="13" xfId="3" applyFont="1" applyFill="1" applyBorder="1" applyAlignment="1">
      <alignment horizontal="left" vertical="center" shrinkToFit="1"/>
    </xf>
    <xf numFmtId="0" fontId="4" fillId="0" borderId="16" xfId="0" applyFont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left" vertical="center" shrinkToFit="1"/>
    </xf>
    <xf numFmtId="0" fontId="3" fillId="2" borderId="13" xfId="1" applyFont="1" applyFill="1" applyBorder="1" applyAlignment="1">
      <alignment horizontal="left" vertical="center" shrinkToFit="1"/>
    </xf>
    <xf numFmtId="0" fontId="3" fillId="2" borderId="13" xfId="1" applyFont="1" applyFill="1" applyBorder="1" applyAlignment="1">
      <alignment horizontal="center" vertical="center" shrinkToFit="1"/>
    </xf>
    <xf numFmtId="176" fontId="1" fillId="2" borderId="18" xfId="0" applyNumberFormat="1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1" fillId="6" borderId="22" xfId="0" applyFont="1" applyFill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176" fontId="1" fillId="0" borderId="15" xfId="0" applyNumberFormat="1" applyFont="1" applyBorder="1" applyAlignment="1">
      <alignment horizontal="center" vertical="center" shrinkToFit="1"/>
    </xf>
    <xf numFmtId="0" fontId="4" fillId="2" borderId="13" xfId="1" applyFont="1" applyFill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1" fillId="0" borderId="13" xfId="2" applyFont="1" applyBorder="1" applyAlignment="1">
      <alignment horizontal="left" vertical="center" shrinkToFit="1"/>
    </xf>
    <xf numFmtId="0" fontId="1" fillId="0" borderId="13" xfId="0" applyFont="1" applyBorder="1" applyAlignment="1">
      <alignment vertical="center" shrinkToFit="1"/>
    </xf>
    <xf numFmtId="0" fontId="3" fillId="0" borderId="15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left" vertical="center" shrinkToFit="1"/>
    </xf>
    <xf numFmtId="0" fontId="3" fillId="0" borderId="13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49" fontId="7" fillId="7" borderId="17" xfId="0" applyNumberFormat="1" applyFont="1" applyFill="1" applyBorder="1" applyAlignment="1">
      <alignment horizontal="left" vertical="center"/>
    </xf>
    <xf numFmtId="0" fontId="7" fillId="7" borderId="17" xfId="0" applyFont="1" applyFill="1" applyBorder="1" applyAlignment="1">
      <alignment horizontal="center" vertical="center"/>
    </xf>
    <xf numFmtId="0" fontId="1" fillId="2" borderId="19" xfId="1" applyFont="1" applyFill="1" applyBorder="1" applyAlignment="1">
      <alignment horizontal="left" vertical="center" shrinkToFit="1"/>
    </xf>
    <xf numFmtId="0" fontId="1" fillId="2" borderId="19" xfId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177" fontId="6" fillId="7" borderId="17" xfId="0" applyNumberFormat="1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3" fillId="2" borderId="13" xfId="2" applyFont="1" applyFill="1" applyBorder="1" applyAlignment="1">
      <alignment horizontal="left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1" fillId="2" borderId="27" xfId="0" applyFont="1" applyFill="1" applyBorder="1" applyAlignment="1">
      <alignment horizontal="left" vertical="center" shrinkToFit="1"/>
    </xf>
    <xf numFmtId="176" fontId="1" fillId="2" borderId="27" xfId="0" applyNumberFormat="1" applyFont="1" applyFill="1" applyBorder="1" applyAlignment="1">
      <alignment horizontal="center" vertical="center" shrinkToFit="1"/>
    </xf>
    <xf numFmtId="0" fontId="1" fillId="2" borderId="28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left" vertical="center" shrinkToFit="1"/>
    </xf>
    <xf numFmtId="0" fontId="1" fillId="0" borderId="2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12" fillId="8" borderId="1" xfId="1" applyFont="1" applyFill="1" applyBorder="1" applyAlignment="1">
      <alignment horizontal="center" vertical="center" textRotation="255"/>
    </xf>
    <xf numFmtId="0" fontId="12" fillId="8" borderId="4" xfId="1" applyFont="1" applyFill="1" applyBorder="1" applyAlignment="1">
      <alignment horizontal="center" vertical="center" textRotation="255"/>
    </xf>
    <xf numFmtId="0" fontId="12" fillId="8" borderId="30" xfId="1" applyFont="1" applyFill="1" applyBorder="1" applyAlignment="1">
      <alignment horizontal="center" vertical="center" textRotation="255"/>
    </xf>
    <xf numFmtId="0" fontId="13" fillId="8" borderId="31" xfId="1" applyFont="1" applyFill="1" applyBorder="1" applyAlignment="1">
      <alignment horizontal="center" vertical="center"/>
    </xf>
    <xf numFmtId="0" fontId="13" fillId="8" borderId="2" xfId="1" applyFont="1" applyFill="1" applyBorder="1" applyAlignment="1">
      <alignment horizontal="center" vertical="center"/>
    </xf>
    <xf numFmtId="0" fontId="13" fillId="8" borderId="2" xfId="1" applyFont="1" applyFill="1" applyBorder="1" applyAlignment="1">
      <alignment horizontal="center" vertical="center" shrinkToFit="1"/>
    </xf>
    <xf numFmtId="0" fontId="14" fillId="8" borderId="3" xfId="1" applyFont="1" applyFill="1" applyBorder="1" applyAlignment="1">
      <alignment horizontal="center" vertical="center" wrapText="1"/>
    </xf>
    <xf numFmtId="0" fontId="15" fillId="8" borderId="1" xfId="1" applyFont="1" applyFill="1" applyBorder="1" applyAlignment="1">
      <alignment horizontal="center" vertical="center" wrapText="1"/>
    </xf>
    <xf numFmtId="0" fontId="15" fillId="8" borderId="2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shrinkToFit="1"/>
    </xf>
    <xf numFmtId="178" fontId="16" fillId="0" borderId="32" xfId="0" applyNumberFormat="1" applyFont="1" applyBorder="1" applyAlignment="1">
      <alignment horizontal="center" vertical="center"/>
    </xf>
    <xf numFmtId="178" fontId="16" fillId="0" borderId="33" xfId="0" applyNumberFormat="1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78" fontId="16" fillId="0" borderId="40" xfId="0" applyNumberFormat="1" applyFont="1" applyBorder="1" applyAlignment="1">
      <alignment horizontal="center" vertical="center"/>
    </xf>
    <xf numFmtId="178" fontId="16" fillId="0" borderId="4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 shrinkToFit="1"/>
    </xf>
    <xf numFmtId="0" fontId="18" fillId="0" borderId="44" xfId="0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178" fontId="16" fillId="0" borderId="49" xfId="0" applyNumberFormat="1" applyFont="1" applyBorder="1" applyAlignment="1">
      <alignment horizontal="center" vertical="center"/>
    </xf>
    <xf numFmtId="178" fontId="16" fillId="0" borderId="50" xfId="0" applyNumberFormat="1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53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 shrinkToFit="1"/>
    </xf>
    <xf numFmtId="0" fontId="18" fillId="0" borderId="52" xfId="0" applyFont="1" applyBorder="1" applyAlignment="1">
      <alignment horizontal="center" vertical="center" shrinkToFit="1"/>
    </xf>
    <xf numFmtId="0" fontId="18" fillId="0" borderId="59" xfId="0" applyFont="1" applyBorder="1" applyAlignment="1">
      <alignment horizontal="center" vertical="center" shrinkToFit="1"/>
    </xf>
    <xf numFmtId="0" fontId="19" fillId="0" borderId="0" xfId="0" applyFont="1">
      <alignment vertical="center"/>
    </xf>
  </cellXfs>
  <cellStyles count="4">
    <cellStyle name="一般" xfId="0" builtinId="0"/>
    <cellStyle name="一般 2" xfId="1"/>
    <cellStyle name="一般 2 2 2 2" xfId="3"/>
    <cellStyle name="一般_菜單製作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</xdr:colOff>
      <xdr:row>0</xdr:row>
      <xdr:rowOff>647700</xdr:rowOff>
    </xdr:from>
    <xdr:to>
      <xdr:col>16</xdr:col>
      <xdr:colOff>104775</xdr:colOff>
      <xdr:row>1</xdr:row>
      <xdr:rowOff>609600</xdr:rowOff>
    </xdr:to>
    <xdr:pic>
      <xdr:nvPicPr>
        <xdr:cNvPr id="2" name="Picture 55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090660" y="647700"/>
          <a:ext cx="63436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10886</xdr:colOff>
      <xdr:row>0</xdr:row>
      <xdr:rowOff>163286</xdr:rowOff>
    </xdr:from>
    <xdr:ext cx="1261457" cy="980208"/>
    <xdr:pic>
      <xdr:nvPicPr>
        <xdr:cNvPr id="3" name="圖片 2" descr="C:\Users\user\Desktop\紅心聖心圖哈哈.JPG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1000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6" y="163286"/>
          <a:ext cx="1261457" cy="980208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175532</xdr:colOff>
      <xdr:row>19</xdr:row>
      <xdr:rowOff>190498</xdr:rowOff>
    </xdr:from>
    <xdr:to>
      <xdr:col>16</xdr:col>
      <xdr:colOff>161925</xdr:colOff>
      <xdr:row>48</xdr:row>
      <xdr:rowOff>119063</xdr:rowOff>
    </xdr:to>
    <xdr:sp macro="" textlink="">
      <xdr:nvSpPr>
        <xdr:cNvPr id="4" name="流程圖: 替代處理程序 3">
          <a:extLst>
            <a:ext uri="{FF2B5EF4-FFF2-40B4-BE49-F238E27FC236}">
              <a16:creationId xmlns="" xmlns:a16="http://schemas.microsoft.com/office/drawing/2014/main" id="{00000000-0008-0000-0F00-00000B000000}"/>
            </a:ext>
          </a:extLst>
        </xdr:cNvPr>
        <xdr:cNvSpPr/>
      </xdr:nvSpPr>
      <xdr:spPr>
        <a:xfrm>
          <a:off x="175532" y="7391398"/>
          <a:ext cx="9606643" cy="6243640"/>
        </a:xfrm>
        <a:prstGeom prst="flowChartAlternateProcess">
          <a:avLst/>
        </a:prstGeom>
        <a:noFill/>
        <a:ln w="38100">
          <a:solidFill>
            <a:srgbClr val="C00000"/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0</xdr:col>
      <xdr:colOff>171450</xdr:colOff>
      <xdr:row>19</xdr:row>
      <xdr:rowOff>1905</xdr:rowOff>
    </xdr:from>
    <xdr:to>
      <xdr:col>4</xdr:col>
      <xdr:colOff>91100</xdr:colOff>
      <xdr:row>21</xdr:row>
      <xdr:rowOff>200436</xdr:rowOff>
    </xdr:to>
    <xdr:grpSp>
      <xdr:nvGrpSpPr>
        <xdr:cNvPr id="5" name="群組 4">
          <a:extLst>
            <a:ext uri="{FF2B5EF4-FFF2-40B4-BE49-F238E27FC236}">
              <a16:creationId xmlns="" xmlns:a16="http://schemas.microsoft.com/office/drawing/2014/main" id="{00000000-0008-0000-0F00-00000C000000}"/>
            </a:ext>
          </a:extLst>
        </xdr:cNvPr>
        <xdr:cNvGrpSpPr/>
      </xdr:nvGrpSpPr>
      <xdr:grpSpPr>
        <a:xfrm>
          <a:off x="171450" y="7145655"/>
          <a:ext cx="2134213" cy="627156"/>
          <a:chOff x="19866298" y="7571251"/>
          <a:chExt cx="1103524" cy="675437"/>
        </a:xfrm>
      </xdr:grpSpPr>
      <xdr:sp macro="" textlink="">
        <xdr:nvSpPr>
          <xdr:cNvPr id="6" name="雲朵形 5">
            <a:extLst>
              <a:ext uri="{FF2B5EF4-FFF2-40B4-BE49-F238E27FC236}">
                <a16:creationId xmlns="" xmlns:a16="http://schemas.microsoft.com/office/drawing/2014/main" id="{00000000-0008-0000-0F00-00000D000000}"/>
              </a:ext>
            </a:extLst>
          </xdr:cNvPr>
          <xdr:cNvSpPr/>
        </xdr:nvSpPr>
        <xdr:spPr>
          <a:xfrm>
            <a:off x="19866298" y="7571251"/>
            <a:ext cx="1103524" cy="675437"/>
          </a:xfrm>
          <a:prstGeom prst="cloud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zh-TW" altLang="en-US"/>
          </a:p>
        </xdr:txBody>
      </xdr:sp>
      <xdr:sp macro="" textlink="">
        <xdr:nvSpPr>
          <xdr:cNvPr id="7" name="文字方塊 2">
            <a:extLst>
              <a:ext uri="{FF2B5EF4-FFF2-40B4-BE49-F238E27FC236}">
                <a16:creationId xmlns="" xmlns:a16="http://schemas.microsoft.com/office/drawing/2014/main" id="{00000000-0008-0000-0F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054193" y="7719020"/>
            <a:ext cx="875879" cy="4738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1600" b="1" i="0" u="none" strike="noStrike" baseline="0">
                <a:solidFill>
                  <a:srgbClr val="00B050"/>
                </a:solidFill>
                <a:latin typeface="標楷體" panose="03000509000000000000" pitchFamily="65" charset="-120"/>
                <a:ea typeface="標楷體" panose="03000509000000000000" pitchFamily="65" charset="-120"/>
                <a:cs typeface="Courier New"/>
              </a:rPr>
              <a:t>營養小知識</a:t>
            </a:r>
          </a:p>
        </xdr:txBody>
      </xdr:sp>
    </xdr:grpSp>
    <xdr:clientData/>
  </xdr:twoCellAnchor>
  <xdr:twoCellAnchor>
    <xdr:from>
      <xdr:col>5</xdr:col>
      <xdr:colOff>780370</xdr:colOff>
      <xdr:row>17</xdr:row>
      <xdr:rowOff>103077</xdr:rowOff>
    </xdr:from>
    <xdr:to>
      <xdr:col>5</xdr:col>
      <xdr:colOff>913244</xdr:colOff>
      <xdr:row>17</xdr:row>
      <xdr:rowOff>240237</xdr:rowOff>
    </xdr:to>
    <xdr:sp macro="" textlink="">
      <xdr:nvSpPr>
        <xdr:cNvPr id="8" name="五角星形 7">
          <a:extLst>
            <a:ext uri="{FF2B5EF4-FFF2-40B4-BE49-F238E27FC236}">
              <a16:creationId xmlns="" xmlns:a16="http://schemas.microsoft.com/office/drawing/2014/main" id="{00000000-0008-0000-0F00-000015000000}"/>
            </a:ext>
          </a:extLst>
        </xdr:cNvPr>
        <xdr:cNvSpPr/>
      </xdr:nvSpPr>
      <xdr:spPr>
        <a:xfrm>
          <a:off x="4190320" y="6513402"/>
          <a:ext cx="132874" cy="13716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0</xdr:col>
      <xdr:colOff>0</xdr:colOff>
      <xdr:row>17</xdr:row>
      <xdr:rowOff>679</xdr:rowOff>
    </xdr:from>
    <xdr:to>
      <xdr:col>5</xdr:col>
      <xdr:colOff>352425</xdr:colOff>
      <xdr:row>19</xdr:row>
      <xdr:rowOff>142875</xdr:rowOff>
    </xdr:to>
    <xdr:sp macro="" textlink="">
      <xdr:nvSpPr>
        <xdr:cNvPr id="9" name="文字方塊 8">
          <a:extLst>
            <a:ext uri="{FF2B5EF4-FFF2-40B4-BE49-F238E27FC236}">
              <a16:creationId xmlns="" xmlns:a16="http://schemas.microsoft.com/office/drawing/2014/main" id="{00000000-0008-0000-0F00-000018000000}"/>
            </a:ext>
          </a:extLst>
        </xdr:cNvPr>
        <xdr:cNvSpPr txBox="1"/>
      </xdr:nvSpPr>
      <xdr:spPr>
        <a:xfrm>
          <a:off x="0" y="6411004"/>
          <a:ext cx="3762375" cy="9327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800" b="1">
              <a:solidFill>
                <a:schemeClr val="tx1"/>
              </a:solidFill>
              <a:latin typeface="標楷體" panose="03000509000000000000" pitchFamily="65" charset="-120"/>
              <a:ea typeface="標楷體" panose="03000509000000000000" pitchFamily="65" charset="-120"/>
            </a:rPr>
            <a:t>本校使用豬肉之產地皆為台灣</a:t>
          </a:r>
          <a:endParaRPr lang="en-US" altLang="zh-TW" sz="1800" b="1">
            <a:solidFill>
              <a:schemeClr val="tx1"/>
            </a:solidFill>
            <a:latin typeface="標楷體" panose="03000509000000000000" pitchFamily="65" charset="-120"/>
            <a:ea typeface="標楷體" panose="03000509000000000000" pitchFamily="65" charset="-120"/>
          </a:endParaRPr>
        </a:p>
        <a:p>
          <a:r>
            <a:rPr lang="zh-TW" altLang="en-US" sz="1800" b="1">
              <a:solidFill>
                <a:schemeClr val="tx1"/>
              </a:solidFill>
              <a:latin typeface="標楷體" panose="03000509000000000000" pitchFamily="65" charset="-120"/>
              <a:ea typeface="標楷體" panose="03000509000000000000" pitchFamily="65" charset="-120"/>
            </a:rPr>
            <a:t>本校未使用輻射污染食品</a:t>
          </a:r>
        </a:p>
        <a:p>
          <a:endParaRPr lang="zh-TW" altLang="en-US" sz="1800" b="1">
            <a:solidFill>
              <a:schemeClr val="tx1"/>
            </a:solidFill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5</xdr:col>
      <xdr:colOff>214312</xdr:colOff>
      <xdr:row>17</xdr:row>
      <xdr:rowOff>47625</xdr:rowOff>
    </xdr:from>
    <xdr:to>
      <xdr:col>15</xdr:col>
      <xdr:colOff>202406</xdr:colOff>
      <xdr:row>18</xdr:row>
      <xdr:rowOff>24844</xdr:rowOff>
    </xdr:to>
    <xdr:sp macro="" textlink="">
      <xdr:nvSpPr>
        <xdr:cNvPr id="10" name="文字方塊 9">
          <a:extLst>
            <a:ext uri="{FF2B5EF4-FFF2-40B4-BE49-F238E27FC236}">
              <a16:creationId xmlns="" xmlns:a16="http://schemas.microsoft.com/office/drawing/2014/main" id="{00000000-0008-0000-0F00-000012000000}"/>
            </a:ext>
          </a:extLst>
        </xdr:cNvPr>
        <xdr:cNvSpPr txBox="1"/>
      </xdr:nvSpPr>
      <xdr:spPr>
        <a:xfrm>
          <a:off x="3624262" y="6457950"/>
          <a:ext cx="5922169" cy="320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200">
              <a:latin typeface="標楷體" panose="03000509000000000000" pitchFamily="65" charset="-120"/>
              <a:ea typeface="標楷體" panose="03000509000000000000" pitchFamily="65" charset="-120"/>
            </a:rPr>
            <a:t>標記      為</a:t>
          </a:r>
          <a:r>
            <a:rPr lang="zh-TW" altLang="en-US" sz="12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含花生及其堅果製品</a:t>
          </a:r>
          <a:r>
            <a:rPr lang="en-US" altLang="zh-TW" sz="12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/</a:t>
          </a:r>
          <a:r>
            <a:rPr lang="zh-TW" altLang="en-US" sz="12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標記      為含甲殼類及其製品</a:t>
          </a:r>
        </a:p>
        <a:p>
          <a:r>
            <a:rPr lang="zh-TW" altLang="en-US" sz="12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 </a:t>
          </a:r>
          <a:endParaRPr lang="zh-TW" altLang="en-US" sz="12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8</xdr:col>
      <xdr:colOff>380997</xdr:colOff>
      <xdr:row>17</xdr:row>
      <xdr:rowOff>119063</xdr:rowOff>
    </xdr:from>
    <xdr:to>
      <xdr:col>8</xdr:col>
      <xdr:colOff>515804</xdr:colOff>
      <xdr:row>17</xdr:row>
      <xdr:rowOff>250395</xdr:rowOff>
    </xdr:to>
    <xdr:sp macro="" textlink="">
      <xdr:nvSpPr>
        <xdr:cNvPr id="11" name="等腰三角形 10">
          <a:extLst>
            <a:ext uri="{FF2B5EF4-FFF2-40B4-BE49-F238E27FC236}">
              <a16:creationId xmlns="" xmlns:a16="http://schemas.microsoft.com/office/drawing/2014/main" id="{00000000-0008-0000-0F00-000013000000}"/>
            </a:ext>
          </a:extLst>
        </xdr:cNvPr>
        <xdr:cNvSpPr/>
      </xdr:nvSpPr>
      <xdr:spPr>
        <a:xfrm flipH="1">
          <a:off x="6686547" y="6529388"/>
          <a:ext cx="134807" cy="131332"/>
        </a:xfrm>
        <a:prstGeom prst="triangle">
          <a:avLst/>
        </a:prstGeom>
        <a:solidFill>
          <a:schemeClr val="accent1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</xdr:col>
      <xdr:colOff>0</xdr:colOff>
      <xdr:row>13</xdr:row>
      <xdr:rowOff>119060</xdr:rowOff>
    </xdr:from>
    <xdr:to>
      <xdr:col>4</xdr:col>
      <xdr:colOff>134807</xdr:colOff>
      <xdr:row>13</xdr:row>
      <xdr:rowOff>250392</xdr:rowOff>
    </xdr:to>
    <xdr:sp macro="" textlink="">
      <xdr:nvSpPr>
        <xdr:cNvPr id="12" name="等腰三角形 11">
          <a:extLst>
            <a:ext uri="{FF2B5EF4-FFF2-40B4-BE49-F238E27FC236}">
              <a16:creationId xmlns="" xmlns:a16="http://schemas.microsoft.com/office/drawing/2014/main" id="{18F334AC-E692-413E-8D71-D4915BD16310}"/>
            </a:ext>
          </a:extLst>
        </xdr:cNvPr>
        <xdr:cNvSpPr/>
      </xdr:nvSpPr>
      <xdr:spPr>
        <a:xfrm flipH="1">
          <a:off x="2219325" y="5081585"/>
          <a:ext cx="134807" cy="131332"/>
        </a:xfrm>
        <a:prstGeom prst="triangle">
          <a:avLst/>
        </a:prstGeom>
        <a:solidFill>
          <a:schemeClr val="accent1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0</xdr:col>
      <xdr:colOff>309562</xdr:colOff>
      <xdr:row>22</xdr:row>
      <xdr:rowOff>90399</xdr:rowOff>
    </xdr:from>
    <xdr:to>
      <xdr:col>6</xdr:col>
      <xdr:colOff>1183534</xdr:colOff>
      <xdr:row>46</xdr:row>
      <xdr:rowOff>171388</xdr:rowOff>
    </xdr:to>
    <xdr:sp macro="" textlink="">
      <xdr:nvSpPr>
        <xdr:cNvPr id="13" name="文字方塊 12">
          <a:extLst>
            <a:ext uri="{FF2B5EF4-FFF2-40B4-BE49-F238E27FC236}">
              <a16:creationId xmlns:a16="http://schemas.microsoft.com/office/drawing/2014/main" xmlns="" id="{D630A6CB-0CE8-496A-91BB-A7C207276C37}"/>
            </a:ext>
          </a:extLst>
        </xdr:cNvPr>
        <xdr:cNvSpPr txBox="1"/>
      </xdr:nvSpPr>
      <xdr:spPr>
        <a:xfrm>
          <a:off x="309562" y="7948524"/>
          <a:ext cx="5474547" cy="5319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酪梨的營養成分</a:t>
          </a:r>
          <a:r>
            <a:rPr lang="en-US" altLang="zh-TW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:</a:t>
          </a:r>
        </a:p>
        <a:p>
          <a:r>
            <a:rPr lang="en-US" altLang="zh-TW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1.</a:t>
          </a:r>
          <a:r>
            <a:rPr lang="zh-TW" altLang="en-US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不飽和脂肪酸（含亞麻油酸）</a:t>
          </a:r>
          <a:r>
            <a:rPr lang="zh-TW" altLang="en-US" sz="1300" b="0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：</a:t>
          </a:r>
          <a:r>
            <a:rPr lang="zh-TW" altLang="en-US" sz="13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有助心血管健康</a:t>
          </a:r>
          <a:endParaRPr lang="en-US" altLang="zh-TW" sz="1300" b="0" i="0">
            <a:solidFill>
              <a:schemeClr val="dk1"/>
            </a:solidFill>
            <a:effectLst/>
            <a:latin typeface="標楷體" panose="03000509000000000000" pitchFamily="65" charset="-120"/>
            <a:ea typeface="標楷體" panose="03000509000000000000" pitchFamily="65" charset="-120"/>
            <a:cs typeface="+mn-cs"/>
          </a:endParaRPr>
        </a:p>
        <a:p>
          <a:r>
            <a:rPr lang="en-US" altLang="zh-TW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2.</a:t>
          </a:r>
          <a:r>
            <a:rPr lang="zh-TW" altLang="en-US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鉀、鎂等礦物質</a:t>
          </a:r>
          <a:r>
            <a:rPr lang="zh-TW" altLang="en-US" sz="1300" b="0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：</a:t>
          </a:r>
          <a:r>
            <a:rPr lang="zh-TW" altLang="en-US" sz="13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有助電解質平衡與肌肉功能</a:t>
          </a:r>
        </a:p>
        <a:p>
          <a:r>
            <a:rPr lang="en-US" altLang="zh-TW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3.</a:t>
          </a:r>
          <a:r>
            <a:rPr lang="zh-TW" altLang="en-US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維生素 </a:t>
          </a:r>
          <a:r>
            <a:rPr lang="en-US" altLang="zh-TW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A</a:t>
          </a:r>
          <a:r>
            <a:rPr lang="zh-TW" altLang="en-US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、</a:t>
          </a:r>
          <a:r>
            <a:rPr lang="en-US" altLang="zh-TW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E</a:t>
          </a:r>
          <a:r>
            <a:rPr lang="zh-TW" altLang="en-US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、</a:t>
          </a:r>
          <a:r>
            <a:rPr lang="en-US" altLang="zh-TW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B </a:t>
          </a:r>
          <a:r>
            <a:rPr lang="zh-TW" altLang="en-US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群（特別是葉酸）</a:t>
          </a:r>
          <a:r>
            <a:rPr lang="zh-TW" altLang="en-US" sz="1300" b="0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：</a:t>
          </a:r>
          <a:r>
            <a:rPr lang="zh-TW" altLang="en-US" sz="13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支持免疫、代謝與細胞修復</a:t>
          </a:r>
        </a:p>
        <a:p>
          <a:r>
            <a:rPr lang="en-US" altLang="zh-TW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4.</a:t>
          </a:r>
          <a:r>
            <a:rPr lang="zh-TW" altLang="en-US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膳食纖維</a:t>
          </a:r>
          <a:r>
            <a:rPr lang="zh-TW" altLang="en-US" sz="1300" b="0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：</a:t>
          </a:r>
          <a:r>
            <a:rPr lang="zh-TW" altLang="en-US" sz="13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促進腸道蠕動，有助血糖與膽固醇控制</a:t>
          </a:r>
        </a:p>
        <a:p>
          <a:r>
            <a:rPr lang="en-US" altLang="zh-TW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5.</a:t>
          </a:r>
          <a:r>
            <a:rPr lang="zh-TW" altLang="en-US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蛋白質</a:t>
          </a:r>
          <a:r>
            <a:rPr lang="zh-TW" altLang="en-US" sz="1300" b="0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：</a:t>
          </a:r>
          <a:r>
            <a:rPr lang="zh-TW" altLang="en-US" sz="13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提供基礎建構與修復能量</a:t>
          </a:r>
        </a:p>
        <a:p>
          <a:r>
            <a:rPr lang="zh-TW" altLang="en-US" sz="13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同時，酪梨糖分與碳水化合物含量低，不易引起血糖波動。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酪梨的</a:t>
          </a:r>
          <a:r>
            <a:rPr lang="en-US" altLang="zh-TW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4</a:t>
          </a:r>
          <a:r>
            <a:rPr lang="zh-TW" altLang="en-US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大健康功效</a:t>
          </a:r>
          <a:r>
            <a:rPr lang="en-US" altLang="zh-TW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1.</a:t>
          </a:r>
          <a:r>
            <a:rPr lang="zh-TW" altLang="en-US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降低膽固醇</a:t>
          </a:r>
          <a:endParaRPr lang="en-US" altLang="zh-TW" sz="1300" b="1" i="0">
            <a:solidFill>
              <a:schemeClr val="accent1">
                <a:lumMod val="75000"/>
              </a:schemeClr>
            </a:solidFill>
            <a:effectLst/>
            <a:latin typeface="標楷體" panose="03000509000000000000" pitchFamily="65" charset="-120"/>
            <a:ea typeface="標楷體" panose="03000509000000000000" pitchFamily="65" charset="-12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3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酪梨雖是高脂肪食物，但富含的不飽和脂肪酸（如亞麻油酸與 </a:t>
          </a:r>
          <a:r>
            <a:rPr lang="en-US" altLang="zh-TW" sz="13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Omega-3</a:t>
          </a:r>
          <a:r>
            <a:rPr lang="zh-TW" altLang="en-US" sz="13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）有助降低壞</a:t>
          </a:r>
          <a:r>
            <a:rPr lang="zh-TW" altLang="en-US" sz="1300" b="0" i="0" u="none" strike="noStrike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膽固醇</a:t>
          </a:r>
          <a:r>
            <a:rPr lang="zh-TW" altLang="en-US" sz="13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（</a:t>
          </a:r>
          <a:r>
            <a:rPr lang="en-US" altLang="zh-TW" sz="13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LDL</a:t>
          </a:r>
          <a:r>
            <a:rPr lang="zh-TW" altLang="en-US" sz="13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），維持心血管健康，減少心臟病風險。</a:t>
          </a:r>
          <a:endParaRPr lang="zh-TW" altLang="en-US" sz="1300" b="1" i="0">
            <a:solidFill>
              <a:schemeClr val="accent1">
                <a:lumMod val="75000"/>
              </a:schemeClr>
            </a:solidFill>
            <a:effectLst/>
            <a:latin typeface="標楷體" panose="03000509000000000000" pitchFamily="65" charset="-120"/>
            <a:ea typeface="標楷體" panose="03000509000000000000" pitchFamily="65" charset="-12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2.</a:t>
          </a:r>
          <a:r>
            <a:rPr lang="zh-TW" altLang="en-US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穩定血糖</a:t>
          </a:r>
          <a:endParaRPr lang="en-US" altLang="zh-TW" sz="1300" b="1" i="0">
            <a:solidFill>
              <a:schemeClr val="accent1">
                <a:lumMod val="75000"/>
              </a:schemeClr>
            </a:solidFill>
            <a:effectLst/>
            <a:latin typeface="標楷體" panose="03000509000000000000" pitchFamily="65" charset="-120"/>
            <a:ea typeface="標楷體" panose="03000509000000000000" pitchFamily="65" charset="-12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3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酪梨是低 </a:t>
          </a:r>
          <a:r>
            <a:rPr lang="en-US" altLang="zh-TW" sz="13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GI</a:t>
          </a:r>
          <a:r>
            <a:rPr lang="zh-TW" altLang="en-US" sz="13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（升糖指數）食物，碳水含量低又富含脂肪與纖維，可延緩血糖上升，適合糖尿病患與控制血糖者食用。</a:t>
          </a:r>
          <a:endParaRPr lang="zh-TW" altLang="en-US" sz="1300" b="1" i="0">
            <a:solidFill>
              <a:schemeClr val="accent1">
                <a:lumMod val="75000"/>
              </a:schemeClr>
            </a:solidFill>
            <a:effectLst/>
            <a:latin typeface="標楷體" panose="03000509000000000000" pitchFamily="65" charset="-120"/>
            <a:ea typeface="標楷體" panose="03000509000000000000" pitchFamily="65" charset="-12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3.</a:t>
          </a:r>
          <a:r>
            <a:rPr lang="zh-TW" altLang="en-US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抗發炎、護關節</a:t>
          </a:r>
          <a:endParaRPr lang="en-US" altLang="zh-TW" sz="1300" b="1" i="0">
            <a:solidFill>
              <a:schemeClr val="accent1">
                <a:lumMod val="75000"/>
              </a:schemeClr>
            </a:solidFill>
            <a:effectLst/>
            <a:latin typeface="標楷體" panose="03000509000000000000" pitchFamily="65" charset="-120"/>
            <a:ea typeface="標楷體" panose="03000509000000000000" pitchFamily="65" charset="-12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3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其中含有的「大豆非皂化物（</a:t>
          </a:r>
          <a:r>
            <a:rPr lang="en-US" altLang="zh-TW" sz="13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ASU</a:t>
          </a:r>
          <a:r>
            <a:rPr lang="zh-TW" altLang="en-US" sz="13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）」能幫助抑制慢性發炎、保護關節軟骨，促進膠原蛋白生成，減少關節不適。</a:t>
          </a:r>
          <a:endParaRPr lang="zh-TW" altLang="en-US" sz="1300" b="1" i="0">
            <a:solidFill>
              <a:schemeClr val="accent1">
                <a:lumMod val="75000"/>
              </a:schemeClr>
            </a:solidFill>
            <a:effectLst/>
            <a:latin typeface="標楷體" panose="03000509000000000000" pitchFamily="65" charset="-120"/>
            <a:ea typeface="標楷體" panose="03000509000000000000" pitchFamily="65" charset="-12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4.</a:t>
          </a:r>
          <a:r>
            <a:rPr lang="zh-TW" altLang="en-US" sz="1300" b="1" i="0">
              <a:solidFill>
                <a:schemeClr val="accent1">
                  <a:lumMod val="75000"/>
                </a:schemeClr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抗過敏、增強腸道免疫</a:t>
          </a:r>
          <a:endParaRPr lang="en-US" altLang="zh-TW" sz="1300" b="1" i="0">
            <a:solidFill>
              <a:schemeClr val="accent1">
                <a:lumMod val="75000"/>
              </a:schemeClr>
            </a:solidFill>
            <a:effectLst/>
            <a:latin typeface="標楷體" panose="03000509000000000000" pitchFamily="65" charset="-120"/>
            <a:ea typeface="標楷體" panose="03000509000000000000" pitchFamily="65" charset="-12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TW" sz="13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Omega-3 </a:t>
          </a:r>
          <a:r>
            <a:rPr lang="zh-TW" altLang="en-US" sz="13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與維生素 </a:t>
          </a:r>
          <a:r>
            <a:rPr lang="en-US" altLang="zh-TW" sz="13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E </a:t>
          </a:r>
          <a:r>
            <a:rPr lang="zh-TW" altLang="en-US" sz="13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能調節免疫反應、降低過敏發炎，有助改善</a:t>
          </a:r>
          <a:r>
            <a:rPr lang="zh-TW" altLang="en-US" sz="1300" b="0" i="0" u="none" strike="noStrike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濕疹</a:t>
          </a:r>
          <a:r>
            <a:rPr lang="zh-TW" altLang="en-US" sz="1300" b="0" i="0">
              <a:solidFill>
                <a:schemeClr val="dk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、蕁麻疹等。酪梨的膳食纖維也有益腸道菌相，搭配優酪乳食用效果更佳，可提升免疫力、改善過敏體質。</a:t>
          </a:r>
          <a:endParaRPr lang="zh-TW" altLang="en-US" sz="1300" b="1" i="0">
            <a:solidFill>
              <a:schemeClr val="accent1">
                <a:lumMod val="75000"/>
              </a:schemeClr>
            </a:solidFill>
            <a:effectLst/>
            <a:latin typeface="標楷體" panose="03000509000000000000" pitchFamily="65" charset="-120"/>
            <a:ea typeface="標楷體" panose="03000509000000000000" pitchFamily="65" charset="-12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zh-TW" sz="1300" b="1" i="0">
            <a:solidFill>
              <a:schemeClr val="accent1">
                <a:lumMod val="75000"/>
              </a:schemeClr>
            </a:solidFill>
            <a:effectLst/>
            <a:latin typeface="標楷體" panose="03000509000000000000" pitchFamily="65" charset="-120"/>
            <a:ea typeface="標楷體" panose="03000509000000000000" pitchFamily="65" charset="-12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zh-TW" sz="1300" b="0" i="0">
            <a:solidFill>
              <a:schemeClr val="dk1"/>
            </a:solidFill>
            <a:effectLst/>
            <a:latin typeface="標楷體" panose="03000509000000000000" pitchFamily="65" charset="-120"/>
            <a:ea typeface="標楷體" panose="03000509000000000000" pitchFamily="65" charset="-120"/>
            <a:cs typeface="+mn-cs"/>
          </a:endParaRPr>
        </a:p>
        <a:p>
          <a:endParaRPr lang="zh-TW" altLang="en-US" sz="1300" b="1" i="0">
            <a:solidFill>
              <a:schemeClr val="accent1">
                <a:lumMod val="75000"/>
              </a:schemeClr>
            </a:solidFill>
            <a:effectLst/>
            <a:latin typeface="標楷體" panose="03000509000000000000" pitchFamily="65" charset="-120"/>
            <a:ea typeface="標楷體" panose="03000509000000000000" pitchFamily="65" charset="-120"/>
            <a:cs typeface="+mn-cs"/>
          </a:endParaRPr>
        </a:p>
        <a:p>
          <a:endParaRPr lang="zh-TW" altLang="en-US" sz="1300" b="0" i="0">
            <a:solidFill>
              <a:schemeClr val="dk1"/>
            </a:solidFill>
            <a:effectLst/>
            <a:latin typeface="標楷體" panose="03000509000000000000" pitchFamily="65" charset="-120"/>
            <a:ea typeface="標楷體" panose="03000509000000000000" pitchFamily="65" charset="-12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altLang="en-US" sz="1300" b="1" i="0">
            <a:solidFill>
              <a:schemeClr val="dk1"/>
            </a:solidFill>
            <a:effectLst/>
            <a:latin typeface="標楷體" panose="03000509000000000000" pitchFamily="65" charset="-120"/>
            <a:ea typeface="標楷體" panose="03000509000000000000" pitchFamily="65" charset="-12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altLang="en-US" sz="1300" b="0" i="0">
            <a:solidFill>
              <a:sysClr val="windowText" lastClr="000000"/>
            </a:solidFill>
            <a:effectLst/>
            <a:latin typeface="標楷體" panose="03000509000000000000" pitchFamily="65" charset="-120"/>
            <a:ea typeface="標楷體" panose="03000509000000000000" pitchFamily="65" charset="-120"/>
            <a:cs typeface="+mn-cs"/>
          </a:endParaRPr>
        </a:p>
      </xdr:txBody>
    </xdr:sp>
    <xdr:clientData/>
  </xdr:twoCellAnchor>
  <xdr:twoCellAnchor>
    <xdr:from>
      <xdr:col>3</xdr:col>
      <xdr:colOff>417104</xdr:colOff>
      <xdr:row>20</xdr:row>
      <xdr:rowOff>130969</xdr:rowOff>
    </xdr:from>
    <xdr:to>
      <xdr:col>14</xdr:col>
      <xdr:colOff>17209</xdr:colOff>
      <xdr:row>22</xdr:row>
      <xdr:rowOff>112950</xdr:rowOff>
    </xdr:to>
    <xdr:sp macro="" textlink="">
      <xdr:nvSpPr>
        <xdr:cNvPr id="14" name="文字方塊 13">
          <a:extLst>
            <a:ext uri="{FF2B5EF4-FFF2-40B4-BE49-F238E27FC236}">
              <a16:creationId xmlns:a16="http://schemas.microsoft.com/office/drawing/2014/main" xmlns="" id="{E83988D2-EDCA-4C09-B6AD-E0B1B6C21464}"/>
            </a:ext>
          </a:extLst>
        </xdr:cNvPr>
        <xdr:cNvSpPr txBox="1"/>
      </xdr:nvSpPr>
      <xdr:spPr>
        <a:xfrm>
          <a:off x="1445804" y="7550944"/>
          <a:ext cx="7639205" cy="4201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zh-TW" altLang="en-US" sz="1700" b="1" i="0">
              <a:solidFill>
                <a:srgbClr val="0070C0"/>
              </a:solidFill>
              <a:effectLst/>
              <a:latin typeface="Times New Roman" panose="02020603050405020304" pitchFamily="18" charset="0"/>
              <a:ea typeface="標楷體" panose="03000509000000000000" pitchFamily="65" charset="-120"/>
              <a:cs typeface="Times New Roman" panose="02020603050405020304" pitchFamily="18" charset="0"/>
            </a:rPr>
            <a:t>酪梨是「高脂水果」卻能降膽固醇</a:t>
          </a:r>
          <a:r>
            <a:rPr lang="en-US" altLang="zh-TW" sz="1700" b="1" i="0">
              <a:solidFill>
                <a:srgbClr val="0070C0"/>
              </a:solidFill>
              <a:effectLst/>
              <a:latin typeface="Times New Roman" panose="02020603050405020304" pitchFamily="18" charset="0"/>
              <a:ea typeface="標楷體" panose="03000509000000000000" pitchFamily="65" charset="-120"/>
              <a:cs typeface="Times New Roman" panose="02020603050405020304" pitchFamily="18" charset="0"/>
            </a:rPr>
            <a:t>?</a:t>
          </a:r>
          <a:r>
            <a:rPr lang="zh-TW" altLang="en-US" sz="1700" b="1" i="0">
              <a:solidFill>
                <a:srgbClr val="0070C0"/>
              </a:solidFill>
              <a:effectLst/>
              <a:latin typeface="Times New Roman" panose="02020603050405020304" pitchFamily="18" charset="0"/>
              <a:ea typeface="標楷體" panose="03000509000000000000" pitchFamily="65" charset="-120"/>
              <a:cs typeface="Times New Roman" panose="02020603050405020304" pitchFamily="18" charset="0"/>
            </a:rPr>
            <a:t>關鍵在這些營養素與功效</a:t>
          </a:r>
          <a:r>
            <a:rPr lang="en-US" altLang="zh-TW" sz="1700" b="1" i="0">
              <a:solidFill>
                <a:srgbClr val="0070C0"/>
              </a:solidFill>
              <a:effectLst/>
              <a:latin typeface="Times New Roman" panose="02020603050405020304" pitchFamily="18" charset="0"/>
              <a:ea typeface="標楷體" panose="03000509000000000000" pitchFamily="65" charset="-120"/>
              <a:cs typeface="Times New Roman" panose="02020603050405020304" pitchFamily="18" charset="0"/>
            </a:rPr>
            <a:t>!</a:t>
          </a:r>
          <a:endParaRPr lang="zh-TW" altLang="en-US" sz="1700" b="1" i="0">
            <a:solidFill>
              <a:srgbClr val="0070C0"/>
            </a:solidFill>
            <a:effectLst/>
            <a:latin typeface="Times New Roman" panose="02020603050405020304" pitchFamily="18" charset="0"/>
            <a:ea typeface="標楷體" panose="03000509000000000000" pitchFamily="65" charset="-120"/>
            <a:cs typeface="Times New Roman" panose="02020603050405020304" pitchFamily="18" charset="0"/>
          </a:endParaRPr>
        </a:p>
        <a:p>
          <a:pPr algn="ctr"/>
          <a:r>
            <a:rPr lang="zh-TW" altLang="en-US" sz="1700" b="1" i="0">
              <a:solidFill>
                <a:srgbClr val="0070C0"/>
              </a:solidFill>
              <a:effectLst/>
              <a:latin typeface="Times New Roman" panose="02020603050405020304" pitchFamily="18" charset="0"/>
              <a:ea typeface="標楷體" panose="03000509000000000000" pitchFamily="65" charset="-120"/>
              <a:cs typeface="Times New Roman" panose="02020603050405020304" pitchFamily="18" charset="0"/>
            </a:rPr>
            <a:t/>
          </a:r>
          <a:br>
            <a:rPr lang="zh-TW" altLang="en-US" sz="1700" b="1" i="0">
              <a:solidFill>
                <a:srgbClr val="0070C0"/>
              </a:solidFill>
              <a:effectLst/>
              <a:latin typeface="Times New Roman" panose="02020603050405020304" pitchFamily="18" charset="0"/>
              <a:ea typeface="標楷體" panose="03000509000000000000" pitchFamily="65" charset="-120"/>
              <a:cs typeface="Times New Roman" panose="02020603050405020304" pitchFamily="18" charset="0"/>
            </a:rPr>
          </a:br>
          <a:endParaRPr lang="zh-TW" altLang="en-US" sz="1700" b="1" i="0">
            <a:solidFill>
              <a:srgbClr val="0070C0"/>
            </a:solidFill>
            <a:effectLst/>
            <a:latin typeface="Times New Roman" panose="02020603050405020304" pitchFamily="18" charset="0"/>
            <a:ea typeface="標楷體" panose="03000509000000000000" pitchFamily="65" charset="-12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6</xdr:col>
      <xdr:colOff>1126489</xdr:colOff>
      <xdr:row>23</xdr:row>
      <xdr:rowOff>134878</xdr:rowOff>
    </xdr:from>
    <xdr:to>
      <xdr:col>15</xdr:col>
      <xdr:colOff>214312</xdr:colOff>
      <xdr:row>43</xdr:row>
      <xdr:rowOff>179896</xdr:rowOff>
    </xdr:to>
    <xdr:pic>
      <xdr:nvPicPr>
        <xdr:cNvPr id="15" name="圖片 1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7064" y="8212078"/>
          <a:ext cx="3831273" cy="4426518"/>
        </a:xfrm>
        <a:prstGeom prst="rect">
          <a:avLst/>
        </a:prstGeom>
      </xdr:spPr>
    </xdr:pic>
    <xdr:clientData/>
  </xdr:twoCellAnchor>
  <xdr:twoCellAnchor>
    <xdr:from>
      <xdr:col>5</xdr:col>
      <xdr:colOff>773906</xdr:colOff>
      <xdr:row>45</xdr:row>
      <xdr:rowOff>166691</xdr:rowOff>
    </xdr:from>
    <xdr:to>
      <xdr:col>6</xdr:col>
      <xdr:colOff>1168822</xdr:colOff>
      <xdr:row>47</xdr:row>
      <xdr:rowOff>10944</xdr:rowOff>
    </xdr:to>
    <xdr:sp macro="" textlink="">
      <xdr:nvSpPr>
        <xdr:cNvPr id="16" name="文字方塊 15">
          <a:extLst>
            <a:ext uri="{FF2B5EF4-FFF2-40B4-BE49-F238E27FC236}">
              <a16:creationId xmlns:a16="http://schemas.microsoft.com/office/drawing/2014/main" xmlns="" id="{56874BD3-C546-4A57-B39C-BF5890A0B082}"/>
            </a:ext>
          </a:extLst>
        </xdr:cNvPr>
        <xdr:cNvSpPr txBox="1"/>
      </xdr:nvSpPr>
      <xdr:spPr>
        <a:xfrm>
          <a:off x="4183856" y="13054016"/>
          <a:ext cx="1585541" cy="263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100" b="1" i="0">
              <a:solidFill>
                <a:schemeClr val="tx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資料來源：</a:t>
          </a:r>
          <a:r>
            <a:rPr lang="en-US" altLang="zh-TW" sz="1100" b="1" i="0">
              <a:solidFill>
                <a:schemeClr val="tx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Heho</a:t>
          </a:r>
          <a:r>
            <a:rPr lang="zh-TW" altLang="en-US" sz="1100" b="1" i="0">
              <a:solidFill>
                <a:schemeClr val="tx1"/>
              </a:solidFill>
              <a:effectLst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健康</a:t>
          </a:r>
          <a:endParaRPr lang="en-US" altLang="zh-TW" sz="1100" b="1" i="0">
            <a:solidFill>
              <a:schemeClr val="tx1"/>
            </a:solidFill>
            <a:effectLst/>
            <a:latin typeface="標楷體" panose="03000509000000000000" pitchFamily="65" charset="-120"/>
            <a:ea typeface="標楷體" panose="03000509000000000000" pitchFamily="65" charset="-120"/>
            <a:cs typeface="+mn-cs"/>
          </a:endParaRPr>
        </a:p>
      </xdr:txBody>
    </xdr:sp>
    <xdr:clientData/>
  </xdr:twoCellAnchor>
  <xdr:twoCellAnchor editAs="oneCell">
    <xdr:from>
      <xdr:col>11</xdr:col>
      <xdr:colOff>157755</xdr:colOff>
      <xdr:row>17</xdr:row>
      <xdr:rowOff>309563</xdr:rowOff>
    </xdr:from>
    <xdr:to>
      <xdr:col>16</xdr:col>
      <xdr:colOff>240454</xdr:colOff>
      <xdr:row>23</xdr:row>
      <xdr:rowOff>131102</xdr:rowOff>
    </xdr:to>
    <xdr:pic>
      <xdr:nvPicPr>
        <xdr:cNvPr id="17" name="圖片 1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6880" y="6719888"/>
          <a:ext cx="1463824" cy="14884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&#25105;&#30340;&#38642;&#31471;&#30828;&#30879;/81&#32854;&#24515;&#22899;&#20013;/5&#33756;&#21934;/114&#24180;/11408/81&#32854;&#24515;&#22899;&#20013;&#33756;&#21934;-114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一週"/>
      <sheetName val="第二週"/>
      <sheetName val="第三週"/>
      <sheetName val="第四週"/>
      <sheetName val="第五週"/>
      <sheetName val="菜單"/>
      <sheetName val="食材第一週"/>
      <sheetName val="食材第二週"/>
      <sheetName val="食材第三週"/>
      <sheetName val="食材第四週"/>
      <sheetName val="食材第五週"/>
      <sheetName val="週菜單一"/>
      <sheetName val="週菜單一 (公告)"/>
      <sheetName val="週菜單一(給阿姨)"/>
      <sheetName val="週菜單二"/>
      <sheetName val="週菜單二(公告)"/>
      <sheetName val="週菜單二(給阿姨)"/>
      <sheetName val="週菜單三"/>
      <sheetName val="週菜單三(公告)"/>
      <sheetName val="週菜單三(給阿姨)   "/>
      <sheetName val="週菜單四"/>
      <sheetName val="週菜單四(公告)"/>
      <sheetName val="週菜單四(給阿姨)"/>
      <sheetName val="週菜單五"/>
      <sheetName val="週菜單五(公告)"/>
      <sheetName val="週菜單五(給阿姨)"/>
      <sheetName val="素菜單"/>
      <sheetName val="素食材明細"/>
      <sheetName val="衛服部營養成分表"/>
      <sheetName val="第四週菜單(印這給審菜單的人)"/>
      <sheetName val="第五週菜單(印這給審菜單的人) 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三</v>
          </cell>
        </row>
        <row r="9">
          <cell r="A9">
            <v>45880</v>
          </cell>
          <cell r="B9" t="str">
            <v>一</v>
          </cell>
          <cell r="J9" t="str">
            <v>紫米飯</v>
          </cell>
          <cell r="K9" t="str">
            <v>梅干控肉</v>
          </cell>
          <cell r="M9" t="str">
            <v>塔香歐姆蛋</v>
          </cell>
          <cell r="N9" t="str">
            <v>螞蟻上樹</v>
          </cell>
          <cell r="O9" t="str">
            <v>時蔬</v>
          </cell>
          <cell r="P9" t="str">
            <v>羅宋湯</v>
          </cell>
          <cell r="Q9" t="str">
            <v>糙米飯</v>
          </cell>
          <cell r="R9" t="str">
            <v>薑汁豬柳</v>
          </cell>
          <cell r="T9" t="str">
            <v>鐵板油腐</v>
          </cell>
          <cell r="U9" t="str">
            <v>快炒花椰</v>
          </cell>
          <cell r="V9" t="str">
            <v>時蔬</v>
          </cell>
          <cell r="W9" t="str">
            <v>綠豆麥片湯</v>
          </cell>
        </row>
        <row r="10">
          <cell r="A10">
            <v>45881</v>
          </cell>
          <cell r="B10" t="str">
            <v>二</v>
          </cell>
          <cell r="C10" t="str">
            <v>饅頭起士蛋</v>
          </cell>
          <cell r="E10" t="str">
            <v>奶皇包</v>
          </cell>
          <cell r="F10" t="str">
            <v>可可飲</v>
          </cell>
          <cell r="I10" t="str">
            <v>備100</v>
          </cell>
          <cell r="J10" t="str">
            <v>糙米飯</v>
          </cell>
          <cell r="K10" t="str">
            <v>安東燉雞</v>
          </cell>
          <cell r="M10" t="str">
            <v>培根高麗</v>
          </cell>
          <cell r="N10" t="str">
            <v>枸杞絲瓜</v>
          </cell>
          <cell r="O10" t="str">
            <v>有機蔬菜</v>
          </cell>
          <cell r="P10" t="str">
            <v>昆布大骨湯</v>
          </cell>
          <cell r="Q10" t="str">
            <v>古早味油飯</v>
          </cell>
          <cell r="R10" t="str">
            <v>鐵路豬排</v>
          </cell>
          <cell r="T10" t="str">
            <v>黃瓜鴿蛋</v>
          </cell>
          <cell r="V10" t="str">
            <v>時蔬</v>
          </cell>
          <cell r="W10" t="str">
            <v>竹筍羹湯</v>
          </cell>
        </row>
        <row r="11">
          <cell r="A11">
            <v>45882</v>
          </cell>
          <cell r="C11" t="str">
            <v>香雞堡</v>
          </cell>
          <cell r="E11" t="str">
            <v>研磨豆漿</v>
          </cell>
          <cell r="F11" t="str">
            <v>鮪魚炒蛋</v>
          </cell>
          <cell r="I11" t="str">
            <v>備100</v>
          </cell>
          <cell r="J11" t="str">
            <v>糙米飯</v>
          </cell>
          <cell r="K11" t="str">
            <v>糖醋豆包</v>
          </cell>
          <cell r="M11" t="str">
            <v>海苔蒸蛋</v>
          </cell>
          <cell r="N11" t="str">
            <v>咖哩鮮蔬</v>
          </cell>
          <cell r="O11" t="str">
            <v>時蔬</v>
          </cell>
          <cell r="P11" t="str">
            <v>黑糖綜合圓</v>
          </cell>
          <cell r="Q11" t="str">
            <v>糙米飯</v>
          </cell>
          <cell r="R11" t="str">
            <v>三杯雞丁</v>
          </cell>
          <cell r="T11" t="str">
            <v>蜜汁豆干</v>
          </cell>
          <cell r="U11" t="str">
            <v>鐵板銀芽</v>
          </cell>
          <cell r="V11" t="str">
            <v>時蔬</v>
          </cell>
          <cell r="W11" t="str">
            <v>白菜針菇湯</v>
          </cell>
        </row>
        <row r="12">
          <cell r="A12">
            <v>45883</v>
          </cell>
          <cell r="B12" t="str">
            <v>四</v>
          </cell>
          <cell r="C12" t="str">
            <v>皮蛋瘦肉粥</v>
          </cell>
          <cell r="E12" t="str">
            <v>珍珠丸子</v>
          </cell>
          <cell r="F12" t="str">
            <v>銀絲卷</v>
          </cell>
          <cell r="I12" t="str">
            <v>備100</v>
          </cell>
          <cell r="J12" t="str">
            <v>糙米飯</v>
          </cell>
          <cell r="K12" t="str">
            <v>椒鹽魚丁</v>
          </cell>
          <cell r="M12" t="str">
            <v>肉燥豆腐</v>
          </cell>
          <cell r="N12" t="str">
            <v>豆酥敏豆</v>
          </cell>
          <cell r="O12" t="str">
            <v>時蔬</v>
          </cell>
          <cell r="P12" t="str">
            <v>青木瓜排骨湯</v>
          </cell>
          <cell r="Q12" t="str">
            <v>紅藜麥飯</v>
          </cell>
          <cell r="R12" t="str">
            <v>蒜泥白肉</v>
          </cell>
          <cell r="T12" t="str">
            <v>蕃茄炒蛋</v>
          </cell>
          <cell r="U12" t="str">
            <v>花生海結</v>
          </cell>
          <cell r="V12" t="str">
            <v>有機蔬菜</v>
          </cell>
          <cell r="W12" t="str">
            <v>黃豆白玉雞湯</v>
          </cell>
        </row>
        <row r="13">
          <cell r="A13">
            <v>45884</v>
          </cell>
          <cell r="B13" t="str">
            <v>五</v>
          </cell>
          <cell r="C13" t="str">
            <v>蜂蜜鬆餅</v>
          </cell>
          <cell r="E13" t="str">
            <v>雞蛋小饅頭/茶葉蛋</v>
          </cell>
          <cell r="F13" t="str">
            <v>優酪乳</v>
          </cell>
          <cell r="I13" t="str">
            <v>紅茶/備100</v>
          </cell>
          <cell r="J13" t="str">
            <v>義式肉醬斜管麵</v>
          </cell>
          <cell r="K13" t="str">
            <v>迷迭香雞腿排</v>
          </cell>
          <cell r="M13" t="str">
            <v>起司洋芋</v>
          </cell>
          <cell r="O13" t="str">
            <v>時蔬</v>
          </cell>
          <cell r="P13" t="str">
            <v>玉米濃湯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view="pageBreakPreview" zoomScale="80" zoomScaleNormal="70" zoomScaleSheetLayoutView="80" workbookViewId="0">
      <selection activeCell="F10" sqref="F10:G10"/>
    </sheetView>
  </sheetViews>
  <sheetFormatPr defaultRowHeight="16.5" x14ac:dyDescent="0.25"/>
  <cols>
    <col min="1" max="1" width="7.5" bestFit="1" customWidth="1"/>
    <col min="2" max="3" width="3" customWidth="1"/>
    <col min="4" max="7" width="15.625" customWidth="1"/>
    <col min="8" max="8" width="6.75" customWidth="1"/>
    <col min="9" max="9" width="15.625" customWidth="1"/>
    <col min="10" max="10" width="6.125" style="101" bestFit="1" customWidth="1"/>
    <col min="11" max="17" width="3.625" customWidth="1"/>
  </cols>
  <sheetData>
    <row r="1" spans="1:17" s="102" customFormat="1" ht="52.15" customHeight="1" x14ac:dyDescent="0.25">
      <c r="C1" s="103" t="s">
        <v>160</v>
      </c>
      <c r="D1" s="103"/>
      <c r="E1" s="103"/>
      <c r="F1" s="103"/>
      <c r="G1" s="103"/>
      <c r="H1" s="103"/>
      <c r="I1" s="103"/>
      <c r="J1" s="104"/>
      <c r="K1" s="104"/>
      <c r="L1" s="104"/>
      <c r="M1" s="104"/>
      <c r="N1" s="104"/>
      <c r="O1" s="104"/>
      <c r="P1" s="104"/>
      <c r="Q1" s="104"/>
    </row>
    <row r="2" spans="1:17" s="102" customFormat="1" ht="52.15" customHeight="1" thickBot="1" x14ac:dyDescent="0.3">
      <c r="C2" s="105"/>
      <c r="D2" s="106" t="s">
        <v>161</v>
      </c>
      <c r="E2" s="106"/>
      <c r="F2" s="106"/>
      <c r="G2" s="106"/>
      <c r="H2" s="106"/>
      <c r="I2" s="106"/>
      <c r="J2" s="107" t="s">
        <v>162</v>
      </c>
      <c r="K2" s="108"/>
      <c r="L2" s="108"/>
      <c r="M2" s="108"/>
      <c r="N2" s="108"/>
      <c r="O2" s="108"/>
      <c r="P2" s="108"/>
      <c r="Q2" s="108"/>
    </row>
    <row r="3" spans="1:17" ht="30.75" thickBot="1" x14ac:dyDescent="0.3">
      <c r="A3" s="109" t="s">
        <v>163</v>
      </c>
      <c r="B3" s="110" t="s">
        <v>164</v>
      </c>
      <c r="C3" s="111" t="s">
        <v>165</v>
      </c>
      <c r="D3" s="112" t="s">
        <v>166</v>
      </c>
      <c r="E3" s="113" t="s">
        <v>167</v>
      </c>
      <c r="F3" s="113" t="s">
        <v>168</v>
      </c>
      <c r="G3" s="113" t="s">
        <v>168</v>
      </c>
      <c r="H3" s="114" t="s">
        <v>169</v>
      </c>
      <c r="I3" s="113" t="s">
        <v>170</v>
      </c>
      <c r="J3" s="115" t="s">
        <v>171</v>
      </c>
      <c r="K3" s="116" t="s">
        <v>172</v>
      </c>
      <c r="L3" s="117" t="s">
        <v>173</v>
      </c>
      <c r="M3" s="117" t="s">
        <v>174</v>
      </c>
      <c r="N3" s="117" t="s">
        <v>175</v>
      </c>
      <c r="O3" s="117" t="s">
        <v>176</v>
      </c>
      <c r="P3" s="117" t="s">
        <v>177</v>
      </c>
      <c r="Q3" s="118" t="s">
        <v>178</v>
      </c>
    </row>
    <row r="4" spans="1:17" ht="20.25" hidden="1" thickBot="1" x14ac:dyDescent="0.3">
      <c r="A4" s="119">
        <f>[1]菜單!$A$9</f>
        <v>45880</v>
      </c>
      <c r="B4" s="120" t="str">
        <f>IF(RIGHT(TEXT(A4,"[$-404]aaaa;@"))=0,"",RIGHT(TEXT(A4,"[$-404]aaaa;@")))</f>
        <v>一</v>
      </c>
      <c r="C4" s="121" t="s">
        <v>179</v>
      </c>
      <c r="D4" s="122" t="e">
        <f>IF(#REF!="","",#REF!)</f>
        <v>#REF!</v>
      </c>
      <c r="E4" s="123"/>
      <c r="F4" s="124" t="e">
        <f>IF(#REF!="","",#REF!)</f>
        <v>#REF!</v>
      </c>
      <c r="G4" s="123"/>
      <c r="H4" s="124" t="e">
        <f>IF(#REF!="","",#REF!)</f>
        <v>#REF!</v>
      </c>
      <c r="I4" s="125"/>
      <c r="J4" s="126"/>
      <c r="K4" s="127"/>
      <c r="L4" s="128"/>
      <c r="M4" s="128"/>
      <c r="N4" s="128"/>
      <c r="O4" s="128"/>
      <c r="P4" s="128"/>
      <c r="Q4" s="129">
        <f>$K4*70+$L4*75+$M4*25+$N4*150+$O4*45+$P4*60</f>
        <v>0</v>
      </c>
    </row>
    <row r="5" spans="1:17" ht="28.9" customHeight="1" x14ac:dyDescent="0.25">
      <c r="A5" s="130"/>
      <c r="B5" s="131"/>
      <c r="C5" s="132" t="s">
        <v>180</v>
      </c>
      <c r="D5" s="133" t="str">
        <f>IF([1]菜單!$J$9="","",[1]菜單!$J$9)</f>
        <v>紫米飯</v>
      </c>
      <c r="E5" s="134" t="str">
        <f>IF([1]菜單!$K$9="","",[1]菜單!$K$9)</f>
        <v>梅干控肉</v>
      </c>
      <c r="F5" s="134" t="s">
        <v>181</v>
      </c>
      <c r="G5" s="134" t="str">
        <f>IF([1]菜單!$N$9="","",[1]菜單!$N$9)</f>
        <v>螞蟻上樹</v>
      </c>
      <c r="H5" s="134" t="str">
        <f>IF([1]菜單!$O$9="","",[1]菜單!$O$9)</f>
        <v>時蔬</v>
      </c>
      <c r="I5" s="134" t="str">
        <f>IF([1]菜單!$P$9="","",[1]菜單!$P$9)</f>
        <v>羅宋湯</v>
      </c>
      <c r="J5" s="135" t="s">
        <v>182</v>
      </c>
      <c r="K5" s="136">
        <v>4.8</v>
      </c>
      <c r="L5" s="137">
        <v>2.6</v>
      </c>
      <c r="M5" s="137">
        <v>1.3</v>
      </c>
      <c r="N5" s="137">
        <v>0</v>
      </c>
      <c r="O5" s="137">
        <v>2.2999999999999998</v>
      </c>
      <c r="P5" s="137">
        <v>1</v>
      </c>
      <c r="Q5" s="138">
        <f t="shared" ref="Q5:Q17" si="0">$K5*70+$L5*75+$M5*25+$N5*150+$O5*45+$P5*60</f>
        <v>727</v>
      </c>
    </row>
    <row r="6" spans="1:17" ht="28.9" customHeight="1" thickBot="1" x14ac:dyDescent="0.3">
      <c r="A6" s="139"/>
      <c r="B6" s="140"/>
      <c r="C6" s="141" t="s">
        <v>183</v>
      </c>
      <c r="D6" s="142" t="str">
        <f>IF([1]菜單!$Q$9="","",[1]菜單!$Q$9)</f>
        <v>糙米飯</v>
      </c>
      <c r="E6" s="143" t="str">
        <f>IF([1]菜單!$R$9="","",[1]菜單!$R$9)</f>
        <v>薑汁豬柳</v>
      </c>
      <c r="F6" s="143" t="str">
        <f>IF([1]菜單!$T$9="","",[1]菜單!$T$9)</f>
        <v>鐵板油腐</v>
      </c>
      <c r="G6" s="143" t="str">
        <f>IF([1]菜單!$U$9="","",[1]菜單!$U$9)</f>
        <v>快炒花椰</v>
      </c>
      <c r="H6" s="143" t="str">
        <f>IF([1]菜單!$V$9="","",[1]菜單!$V$9)</f>
        <v>時蔬</v>
      </c>
      <c r="I6" s="143" t="str">
        <f>IF([1]菜單!$W$9="","",[1]菜單!$W$9)</f>
        <v>綠豆麥片湯</v>
      </c>
      <c r="J6" s="135" t="s">
        <v>182</v>
      </c>
      <c r="K6" s="144">
        <v>4.3</v>
      </c>
      <c r="L6" s="145">
        <v>2.4</v>
      </c>
      <c r="M6" s="145">
        <v>1.5</v>
      </c>
      <c r="N6" s="145">
        <v>0</v>
      </c>
      <c r="O6" s="145">
        <v>2.2999999999999998</v>
      </c>
      <c r="P6" s="145">
        <v>1</v>
      </c>
      <c r="Q6" s="146">
        <f t="shared" si="0"/>
        <v>682</v>
      </c>
    </row>
    <row r="7" spans="1:17" ht="28.9" customHeight="1" x14ac:dyDescent="0.25">
      <c r="A7" s="119">
        <f>[1]菜單!$A$10</f>
        <v>45881</v>
      </c>
      <c r="B7" s="120" t="str">
        <f>IF(RIGHT(TEXT(A7,"[$-404]aaaa;@"))=0,"",RIGHT(TEXT(A7,"[$-404]aaaa;@")))</f>
        <v>二</v>
      </c>
      <c r="C7" s="121" t="s">
        <v>179</v>
      </c>
      <c r="D7" s="147" t="str">
        <f>IF([1]菜單!$C$10="","",[1]菜單!$C$10)</f>
        <v>饅頭起士蛋</v>
      </c>
      <c r="E7" s="148"/>
      <c r="F7" s="149" t="str">
        <f>IF([1]菜單!$E$10="","",[1]菜單!$E$10)</f>
        <v>奶皇包</v>
      </c>
      <c r="G7" s="148"/>
      <c r="H7" s="149" t="str">
        <f>IF([1]菜單!$F$10="","",[1]菜單!$F$10)</f>
        <v>可可飲</v>
      </c>
      <c r="I7" s="150"/>
      <c r="J7" s="151"/>
      <c r="K7" s="136">
        <v>3.6</v>
      </c>
      <c r="L7" s="137">
        <v>1</v>
      </c>
      <c r="M7" s="137">
        <v>0.1</v>
      </c>
      <c r="N7" s="137">
        <v>0.5</v>
      </c>
      <c r="O7" s="137">
        <v>0.7</v>
      </c>
      <c r="P7" s="137">
        <v>0</v>
      </c>
      <c r="Q7" s="152">
        <f t="shared" si="0"/>
        <v>436</v>
      </c>
    </row>
    <row r="8" spans="1:17" ht="28.9" customHeight="1" x14ac:dyDescent="0.25">
      <c r="A8" s="130"/>
      <c r="B8" s="131"/>
      <c r="C8" s="132" t="s">
        <v>184</v>
      </c>
      <c r="D8" s="133" t="str">
        <f>IF([1]菜單!$J$10="","",[1]菜單!$J$10)</f>
        <v>糙米飯</v>
      </c>
      <c r="E8" s="134" t="str">
        <f>IF([1]菜單!$K$10="","",[1]菜單!$K$10)</f>
        <v>安東燉雞</v>
      </c>
      <c r="F8" s="134" t="str">
        <f>IF([1]菜單!$M$10="","",[1]菜單!$M$10)</f>
        <v>培根高麗</v>
      </c>
      <c r="G8" s="134" t="str">
        <f>IF([1]菜單!$N$10="","",[1]菜單!$N$10)</f>
        <v>枸杞絲瓜</v>
      </c>
      <c r="H8" s="134" t="str">
        <f>IF([1]菜單!$O$10="","",[1]菜單!$O$10)</f>
        <v>有機蔬菜</v>
      </c>
      <c r="I8" s="134" t="str">
        <f>IF([1]菜單!$P$10="","",[1]菜單!$P$10)</f>
        <v>昆布大骨湯</v>
      </c>
      <c r="J8" s="135" t="s">
        <v>171</v>
      </c>
      <c r="K8" s="153">
        <v>3.8</v>
      </c>
      <c r="L8" s="154">
        <v>2.1</v>
      </c>
      <c r="M8" s="154">
        <v>2.1</v>
      </c>
      <c r="N8" s="154">
        <v>0</v>
      </c>
      <c r="O8" s="154">
        <v>2.4</v>
      </c>
      <c r="P8" s="154">
        <v>1</v>
      </c>
      <c r="Q8" s="138">
        <f t="shared" si="0"/>
        <v>644</v>
      </c>
    </row>
    <row r="9" spans="1:17" ht="28.9" customHeight="1" thickBot="1" x14ac:dyDescent="0.3">
      <c r="A9" s="139"/>
      <c r="B9" s="140"/>
      <c r="C9" s="141" t="s">
        <v>183</v>
      </c>
      <c r="D9" s="155" t="str">
        <f>IF([1]菜單!$Q$10="","",[1]菜單!$Q$10)</f>
        <v>古早味油飯</v>
      </c>
      <c r="E9" s="156"/>
      <c r="F9" s="143" t="s">
        <v>185</v>
      </c>
      <c r="G9" s="143" t="s">
        <v>186</v>
      </c>
      <c r="H9" s="143" t="str">
        <f>IF([1]菜單!$V$10="","",[1]菜單!$V$10)</f>
        <v>時蔬</v>
      </c>
      <c r="I9" s="143" t="str">
        <f>IF([1]菜單!$W$10="","",[1]菜單!$W$10)</f>
        <v>竹筍羹湯</v>
      </c>
      <c r="J9" s="135" t="s">
        <v>171</v>
      </c>
      <c r="K9" s="144">
        <v>3.5</v>
      </c>
      <c r="L9" s="145">
        <v>2.4</v>
      </c>
      <c r="M9" s="145">
        <v>1.2</v>
      </c>
      <c r="N9" s="145">
        <v>0</v>
      </c>
      <c r="O9" s="145">
        <v>2.8</v>
      </c>
      <c r="P9" s="145">
        <v>1</v>
      </c>
      <c r="Q9" s="146">
        <f t="shared" si="0"/>
        <v>641</v>
      </c>
    </row>
    <row r="10" spans="1:17" ht="28.9" customHeight="1" x14ac:dyDescent="0.25">
      <c r="A10" s="119">
        <f>[1]菜單!$A$11</f>
        <v>45882</v>
      </c>
      <c r="B10" s="120" t="str">
        <f>IF(RIGHT(TEXT(A10,"[$-404]aaaa;@"))=0,"",RIGHT(TEXT(A10,"[$-404]aaaa;@")))</f>
        <v>三</v>
      </c>
      <c r="C10" s="121" t="s">
        <v>179</v>
      </c>
      <c r="D10" s="147" t="str">
        <f>IF([1]菜單!$C$11="","",[1]菜單!$C$11)</f>
        <v>香雞堡</v>
      </c>
      <c r="E10" s="148"/>
      <c r="F10" s="149" t="str">
        <f>IF([1]菜單!$E$11="","",[1]菜單!$E$11)</f>
        <v>研磨豆漿</v>
      </c>
      <c r="G10" s="148"/>
      <c r="H10" s="149" t="str">
        <f>IF([1]菜單!$F$11="","",[1]菜單!$F$11)</f>
        <v>鮪魚炒蛋</v>
      </c>
      <c r="I10" s="150"/>
      <c r="J10" s="151"/>
      <c r="K10" s="136">
        <v>2.5</v>
      </c>
      <c r="L10" s="137">
        <v>3.5</v>
      </c>
      <c r="M10" s="137">
        <v>0</v>
      </c>
      <c r="N10" s="137">
        <v>0</v>
      </c>
      <c r="O10" s="137">
        <v>1.5</v>
      </c>
      <c r="P10" s="137">
        <v>0</v>
      </c>
      <c r="Q10" s="152">
        <f t="shared" si="0"/>
        <v>505</v>
      </c>
    </row>
    <row r="11" spans="1:17" ht="28.9" customHeight="1" x14ac:dyDescent="0.25">
      <c r="A11" s="130"/>
      <c r="B11" s="131"/>
      <c r="C11" s="132" t="s">
        <v>180</v>
      </c>
      <c r="D11" s="133" t="str">
        <f>IF([1]菜單!$J$11="","",[1]菜單!$J$11)</f>
        <v>糙米飯</v>
      </c>
      <c r="E11" s="134" t="str">
        <f>IF([1]菜單!$K$11="","",[1]菜單!$K$11)</f>
        <v>糖醋豆包</v>
      </c>
      <c r="F11" s="134" t="str">
        <f>IF([1]菜單!$M$11="","",[1]菜單!$M$11)</f>
        <v>海苔蒸蛋</v>
      </c>
      <c r="G11" s="134" t="str">
        <f>IF([1]菜單!$N$11="","",[1]菜單!$N$11)</f>
        <v>咖哩鮮蔬</v>
      </c>
      <c r="H11" s="134" t="str">
        <f>IF([1]菜單!$O$11="","",[1]菜單!$O$11)</f>
        <v>時蔬</v>
      </c>
      <c r="I11" s="134" t="str">
        <f>IF([1]菜單!$P$11="","",[1]菜單!$P$11)</f>
        <v>黑糖綜合圓</v>
      </c>
      <c r="J11" s="135" t="s">
        <v>171</v>
      </c>
      <c r="K11" s="153">
        <v>4.3</v>
      </c>
      <c r="L11" s="154">
        <v>2</v>
      </c>
      <c r="M11" s="154">
        <v>1.3</v>
      </c>
      <c r="N11" s="154">
        <v>0</v>
      </c>
      <c r="O11" s="154">
        <v>2.2999999999999998</v>
      </c>
      <c r="P11" s="154">
        <v>1</v>
      </c>
      <c r="Q11" s="138">
        <f t="shared" si="0"/>
        <v>647</v>
      </c>
    </row>
    <row r="12" spans="1:17" ht="28.9" customHeight="1" thickBot="1" x14ac:dyDescent="0.3">
      <c r="A12" s="139"/>
      <c r="B12" s="140"/>
      <c r="C12" s="141" t="s">
        <v>183</v>
      </c>
      <c r="D12" s="142" t="str">
        <f>IF([1]菜單!$Q$11="","",[1]菜單!$Q$11)</f>
        <v>糙米飯</v>
      </c>
      <c r="E12" s="143" t="str">
        <f>IF([1]菜單!$R$11="","",[1]菜單!$R$11)</f>
        <v>三杯雞丁</v>
      </c>
      <c r="F12" s="143" t="str">
        <f>IF([1]菜單!$T$11="","",[1]菜單!$T$11)</f>
        <v>蜜汁豆干</v>
      </c>
      <c r="G12" s="143" t="str">
        <f>IF([1]菜單!$U$11="","",[1]菜單!$U$11)</f>
        <v>鐵板銀芽</v>
      </c>
      <c r="H12" s="143" t="str">
        <f>IF([1]菜單!$V$11="","",[1]菜單!$V$11)</f>
        <v>時蔬</v>
      </c>
      <c r="I12" s="143" t="str">
        <f>IF([1]菜單!$W$11="","",[1]菜單!$W$11)</f>
        <v>白菜針菇湯</v>
      </c>
      <c r="J12" s="135" t="s">
        <v>171</v>
      </c>
      <c r="K12" s="144">
        <v>4.3</v>
      </c>
      <c r="L12" s="145">
        <v>2.4</v>
      </c>
      <c r="M12" s="145">
        <v>1.4</v>
      </c>
      <c r="N12" s="145">
        <v>0</v>
      </c>
      <c r="O12" s="145">
        <v>2.4</v>
      </c>
      <c r="P12" s="145">
        <v>1</v>
      </c>
      <c r="Q12" s="146">
        <f t="shared" si="0"/>
        <v>684</v>
      </c>
    </row>
    <row r="13" spans="1:17" ht="28.9" customHeight="1" x14ac:dyDescent="0.25">
      <c r="A13" s="119">
        <f>[1]菜單!$A$12</f>
        <v>45883</v>
      </c>
      <c r="B13" s="120" t="str">
        <f>IF(RIGHT(TEXT(A13,"[$-404]aaaa;@"))=0,"",RIGHT(TEXT(A13,"[$-404]aaaa;@")))</f>
        <v>四</v>
      </c>
      <c r="C13" s="121" t="s">
        <v>179</v>
      </c>
      <c r="D13" s="147" t="str">
        <f>IF([1]菜單!$C$12="","",[1]菜單!$C$12)</f>
        <v>皮蛋瘦肉粥</v>
      </c>
      <c r="E13" s="148"/>
      <c r="F13" s="149" t="str">
        <f>IF([1]菜單!$E$12="","",[1]菜單!$E$12)</f>
        <v>珍珠丸子</v>
      </c>
      <c r="G13" s="148"/>
      <c r="H13" s="149" t="str">
        <f>IF([1]菜單!$F$12="","",[1]菜單!$F$12)</f>
        <v>銀絲卷</v>
      </c>
      <c r="I13" s="150"/>
      <c r="J13" s="151"/>
      <c r="K13" s="136">
        <v>3.3</v>
      </c>
      <c r="L13" s="137">
        <v>1</v>
      </c>
      <c r="M13" s="137">
        <v>0.1</v>
      </c>
      <c r="N13" s="137">
        <v>0</v>
      </c>
      <c r="O13" s="137">
        <v>0.5</v>
      </c>
      <c r="P13" s="137">
        <v>0</v>
      </c>
      <c r="Q13" s="152">
        <f t="shared" si="0"/>
        <v>331</v>
      </c>
    </row>
    <row r="14" spans="1:17" ht="28.9" customHeight="1" x14ac:dyDescent="0.25">
      <c r="A14" s="130"/>
      <c r="B14" s="131"/>
      <c r="C14" s="132" t="s">
        <v>180</v>
      </c>
      <c r="D14" s="133" t="str">
        <f>IF([1]菜單!$J$12="","",[1]菜單!$J$12)</f>
        <v>糙米飯</v>
      </c>
      <c r="E14" s="135" t="str">
        <f>IF([1]菜單!$K$12="","",[1]菜單!$K$12)</f>
        <v>椒鹽魚丁</v>
      </c>
      <c r="F14" s="134" t="str">
        <f>IF([1]菜單!$M$12="","",[1]菜單!$M$12)</f>
        <v>肉燥豆腐</v>
      </c>
      <c r="G14" s="134" t="str">
        <f>IF([1]菜單!$N$12="","",[1]菜單!$N$12)</f>
        <v>豆酥敏豆</v>
      </c>
      <c r="H14" s="134" t="str">
        <f>IF([1]菜單!$O$12="","",[1]菜單!$O$12)</f>
        <v>時蔬</v>
      </c>
      <c r="I14" s="134" t="str">
        <f>IF([1]菜單!$P$12="","",[1]菜單!$P$12)</f>
        <v>青木瓜排骨湯</v>
      </c>
      <c r="J14" s="135" t="s">
        <v>171</v>
      </c>
      <c r="K14" s="153">
        <v>4</v>
      </c>
      <c r="L14" s="154">
        <v>2.9</v>
      </c>
      <c r="M14" s="154">
        <v>1.4</v>
      </c>
      <c r="N14" s="154">
        <v>0</v>
      </c>
      <c r="O14" s="154">
        <v>2.8</v>
      </c>
      <c r="P14" s="154">
        <v>1</v>
      </c>
      <c r="Q14" s="138">
        <f t="shared" si="0"/>
        <v>718.5</v>
      </c>
    </row>
    <row r="15" spans="1:17" ht="28.9" customHeight="1" thickBot="1" x14ac:dyDescent="0.3">
      <c r="A15" s="139"/>
      <c r="B15" s="140"/>
      <c r="C15" s="141" t="s">
        <v>183</v>
      </c>
      <c r="D15" s="142" t="str">
        <f>IF([1]菜單!$Q$12="","",[1]菜單!$Q$12)</f>
        <v>紅藜麥飯</v>
      </c>
      <c r="E15" s="143" t="str">
        <f>IF([1]菜單!$R$12="","",[1]菜單!$R$12)</f>
        <v>蒜泥白肉</v>
      </c>
      <c r="F15" s="143" t="str">
        <f>IF([1]菜單!$T$12="","",[1]菜單!$T$12)</f>
        <v>蕃茄炒蛋</v>
      </c>
      <c r="G15" s="143" t="str">
        <f>IF([1]菜單!$U$12="","",[1]菜單!$U$12)</f>
        <v>花生海結</v>
      </c>
      <c r="H15" s="143" t="str">
        <f>IF([1]菜單!$V$12="","",[1]菜單!$V$12)</f>
        <v>有機蔬菜</v>
      </c>
      <c r="I15" s="143" t="str">
        <f>IF([1]菜單!$W$12="","",[1]菜單!$W$12)</f>
        <v>黃豆白玉雞湯</v>
      </c>
      <c r="J15" s="135" t="s">
        <v>171</v>
      </c>
      <c r="K15" s="144">
        <v>3.5</v>
      </c>
      <c r="L15" s="145">
        <v>2.9</v>
      </c>
      <c r="M15" s="145">
        <v>1.7</v>
      </c>
      <c r="N15" s="145">
        <v>0</v>
      </c>
      <c r="O15" s="145">
        <v>2.4</v>
      </c>
      <c r="P15" s="145">
        <v>1</v>
      </c>
      <c r="Q15" s="146">
        <f t="shared" si="0"/>
        <v>673</v>
      </c>
    </row>
    <row r="16" spans="1:17" ht="28.9" customHeight="1" x14ac:dyDescent="0.25">
      <c r="A16" s="119">
        <f>[1]菜單!$A$13</f>
        <v>45884</v>
      </c>
      <c r="B16" s="120" t="str">
        <f>IF(RIGHT(TEXT(A16,"[$-404]aaaa;@"))=0,"",RIGHT(TEXT(A16,"[$-404]aaaa;@")))</f>
        <v>五</v>
      </c>
      <c r="C16" s="121" t="s">
        <v>187</v>
      </c>
      <c r="D16" s="147" t="str">
        <f>IF([1]菜單!$C$13="","",[1]菜單!$C$13)</f>
        <v>蜂蜜鬆餅</v>
      </c>
      <c r="E16" s="148"/>
      <c r="F16" s="149" t="str">
        <f>IF([1]菜單!$E$13="","",[1]菜單!$E$13)</f>
        <v>雞蛋小饅頭/茶葉蛋</v>
      </c>
      <c r="G16" s="148"/>
      <c r="H16" s="149" t="str">
        <f>IF([1]菜單!$F$13="","",[1]菜單!$F$13)</f>
        <v>優酪乳</v>
      </c>
      <c r="I16" s="150"/>
      <c r="J16" s="151"/>
      <c r="K16" s="136">
        <v>4.8</v>
      </c>
      <c r="L16" s="137">
        <v>1</v>
      </c>
      <c r="M16" s="137">
        <v>0</v>
      </c>
      <c r="N16" s="137">
        <v>0.8</v>
      </c>
      <c r="O16" s="137">
        <v>0</v>
      </c>
      <c r="P16" s="137">
        <v>0</v>
      </c>
      <c r="Q16" s="152">
        <f t="shared" si="0"/>
        <v>531</v>
      </c>
    </row>
    <row r="17" spans="1:17" ht="28.9" customHeight="1" thickBot="1" x14ac:dyDescent="0.3">
      <c r="A17" s="139"/>
      <c r="B17" s="140"/>
      <c r="C17" s="141" t="s">
        <v>180</v>
      </c>
      <c r="D17" s="155" t="str">
        <f>IF([1]菜單!$J$13="","",[1]菜單!$J$13)</f>
        <v>義式肉醬斜管麵</v>
      </c>
      <c r="E17" s="156"/>
      <c r="F17" s="143" t="str">
        <f>IF([1]菜單!$K$13="","",[1]菜單!$K$13)</f>
        <v>迷迭香雞腿排</v>
      </c>
      <c r="G17" s="143" t="str">
        <f>IF([1]菜單!$M$13="","",[1]菜單!$M$13)</f>
        <v>起司洋芋</v>
      </c>
      <c r="H17" s="143" t="str">
        <f>IF([1]菜單!$O$13="","",[1]菜單!$O$13)</f>
        <v>時蔬</v>
      </c>
      <c r="I17" s="143" t="str">
        <f>IF([1]菜單!$P$13="","",[1]菜單!$P$13)</f>
        <v>玉米濃湯</v>
      </c>
      <c r="J17" s="157" t="s">
        <v>171</v>
      </c>
      <c r="K17" s="144">
        <v>3.3</v>
      </c>
      <c r="L17" s="145">
        <v>2</v>
      </c>
      <c r="M17" s="145">
        <v>1.1000000000000001</v>
      </c>
      <c r="N17" s="145">
        <v>0.2</v>
      </c>
      <c r="O17" s="145">
        <v>2.4</v>
      </c>
      <c r="P17" s="145">
        <v>1</v>
      </c>
      <c r="Q17" s="146">
        <f t="shared" si="0"/>
        <v>606.5</v>
      </c>
    </row>
    <row r="18" spans="1:17" ht="27" customHeight="1" x14ac:dyDescent="0.25">
      <c r="J18"/>
    </row>
    <row r="19" spans="1:17" ht="35.25" customHeight="1" x14ac:dyDescent="0.25">
      <c r="J19"/>
    </row>
    <row r="20" spans="1:17" ht="17.25" customHeight="1" x14ac:dyDescent="0.25"/>
    <row r="21" spans="1:17" ht="17.25" customHeight="1" x14ac:dyDescent="0.25">
      <c r="B21" s="102"/>
      <c r="C21" s="102"/>
      <c r="D21" s="102"/>
      <c r="E21" s="102"/>
    </row>
    <row r="22" spans="1:17" ht="17.25" customHeight="1" x14ac:dyDescent="0.25">
      <c r="B22" s="102"/>
      <c r="C22" s="102"/>
      <c r="D22" s="102"/>
      <c r="E22" s="102"/>
    </row>
    <row r="23" spans="1:17" ht="17.25" customHeight="1" x14ac:dyDescent="0.25">
      <c r="B23" s="102"/>
      <c r="C23" s="102"/>
      <c r="D23" s="102"/>
      <c r="E23" s="102"/>
    </row>
    <row r="24" spans="1:17" ht="17.25" customHeight="1" x14ac:dyDescent="0.25">
      <c r="B24" s="102"/>
      <c r="C24" s="102"/>
      <c r="D24" s="102"/>
      <c r="E24" s="102"/>
    </row>
    <row r="25" spans="1:17" ht="17.25" customHeight="1" x14ac:dyDescent="0.25">
      <c r="B25" s="102"/>
      <c r="C25" s="102"/>
      <c r="D25" s="102"/>
      <c r="E25" s="102"/>
    </row>
    <row r="26" spans="1:17" ht="17.25" customHeight="1" x14ac:dyDescent="0.25">
      <c r="B26" s="102"/>
      <c r="C26" s="102"/>
      <c r="D26" s="102"/>
      <c r="E26" s="102"/>
    </row>
    <row r="27" spans="1:17" ht="17.25" customHeight="1" x14ac:dyDescent="0.25">
      <c r="B27" s="102"/>
      <c r="C27" s="102"/>
      <c r="D27" s="102"/>
      <c r="E27" s="102"/>
    </row>
    <row r="28" spans="1:17" ht="17.25" customHeight="1" x14ac:dyDescent="0.25"/>
    <row r="29" spans="1:17" ht="17.25" customHeight="1" x14ac:dyDescent="0.25"/>
    <row r="30" spans="1:17" ht="17.25" customHeight="1" x14ac:dyDescent="0.25"/>
    <row r="31" spans="1:17" ht="17.25" customHeight="1" x14ac:dyDescent="0.25"/>
    <row r="32" spans="1:17" ht="17.25" customHeight="1" x14ac:dyDescent="0.25">
      <c r="M32" s="158"/>
    </row>
    <row r="33" spans="13:13" ht="17.25" customHeight="1" x14ac:dyDescent="0.25"/>
    <row r="34" spans="13:13" ht="17.25" customHeight="1" x14ac:dyDescent="0.25"/>
    <row r="35" spans="13:13" ht="17.25" customHeight="1" x14ac:dyDescent="0.25"/>
    <row r="36" spans="13:13" ht="17.25" customHeight="1" x14ac:dyDescent="0.25"/>
    <row r="37" spans="13:13" ht="17.25" customHeight="1" x14ac:dyDescent="0.25"/>
    <row r="38" spans="13:13" ht="17.25" customHeight="1" x14ac:dyDescent="0.25"/>
    <row r="39" spans="13:13" ht="17.25" customHeight="1" x14ac:dyDescent="0.25"/>
    <row r="40" spans="13:13" ht="17.25" customHeight="1" x14ac:dyDescent="0.25"/>
    <row r="41" spans="13:13" ht="17.25" customHeight="1" x14ac:dyDescent="0.25">
      <c r="M41" s="158"/>
    </row>
    <row r="42" spans="13:13" ht="17.25" customHeight="1" x14ac:dyDescent="0.25">
      <c r="M42" s="158"/>
    </row>
    <row r="43" spans="13:13" ht="17.25" customHeight="1" x14ac:dyDescent="0.25"/>
    <row r="44" spans="13:13" ht="17.25" customHeight="1" x14ac:dyDescent="0.25"/>
  </sheetData>
  <mergeCells count="30">
    <mergeCell ref="A16:A17"/>
    <mergeCell ref="B16:B17"/>
    <mergeCell ref="D16:E16"/>
    <mergeCell ref="F16:G16"/>
    <mergeCell ref="H16:J16"/>
    <mergeCell ref="D17:E17"/>
    <mergeCell ref="A10:A12"/>
    <mergeCell ref="B10:B12"/>
    <mergeCell ref="D10:E10"/>
    <mergeCell ref="F10:G10"/>
    <mergeCell ref="H10:J10"/>
    <mergeCell ref="A13:A15"/>
    <mergeCell ref="B13:B15"/>
    <mergeCell ref="D13:E13"/>
    <mergeCell ref="F13:G13"/>
    <mergeCell ref="H13:J13"/>
    <mergeCell ref="A7:A9"/>
    <mergeCell ref="B7:B9"/>
    <mergeCell ref="D7:E7"/>
    <mergeCell ref="F7:G7"/>
    <mergeCell ref="H7:J7"/>
    <mergeCell ref="D9:E9"/>
    <mergeCell ref="C1:Q1"/>
    <mergeCell ref="D2:I2"/>
    <mergeCell ref="J2:Q2"/>
    <mergeCell ref="A4:A6"/>
    <mergeCell ref="B4:B6"/>
    <mergeCell ref="D4:E4"/>
    <mergeCell ref="F4:G4"/>
    <mergeCell ref="H4:J4"/>
  </mergeCells>
  <phoneticPr fontId="2" type="noConversion"/>
  <pageMargins left="0.43307086614173229" right="0.43307086614173229" top="0.55118110236220474" bottom="0.55118110236220474" header="0.31496062992125984" footer="0.31496062992125984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4"/>
  <sheetViews>
    <sheetView view="pageBreakPreview" topLeftCell="B7" zoomScale="70" zoomScaleNormal="40" zoomScaleSheetLayoutView="70" workbookViewId="0">
      <selection activeCell="F10" sqref="F10:G10"/>
    </sheetView>
  </sheetViews>
  <sheetFormatPr defaultRowHeight="17.45" customHeight="1" x14ac:dyDescent="0.25"/>
  <cols>
    <col min="2" max="2" width="10.5" customWidth="1"/>
    <col min="3" max="3" width="13.375" customWidth="1"/>
    <col min="4" max="5" width="7.625" customWidth="1"/>
    <col min="8" max="8" width="10.625" customWidth="1"/>
    <col min="9" max="9" width="15" customWidth="1"/>
    <col min="10" max="10" width="7.625" style="101" customWidth="1"/>
    <col min="11" max="11" width="6.75" customWidth="1"/>
    <col min="14" max="14" width="11.125" customWidth="1"/>
    <col min="15" max="15" width="13.375" customWidth="1"/>
    <col min="16" max="16" width="7.5" customWidth="1"/>
    <col min="17" max="17" width="6.75" customWidth="1"/>
  </cols>
  <sheetData>
    <row r="1" spans="1:19" ht="17.25" customHeight="1" thickBot="1" x14ac:dyDescent="0.3">
      <c r="A1" s="1"/>
      <c r="B1" s="2" t="s">
        <v>0</v>
      </c>
      <c r="C1" s="3"/>
      <c r="D1" s="4"/>
      <c r="E1" s="4" t="s">
        <v>1</v>
      </c>
      <c r="F1" s="5"/>
      <c r="G1" s="6"/>
      <c r="H1" s="7" t="s">
        <v>2</v>
      </c>
      <c r="I1" s="8"/>
      <c r="J1" s="4"/>
      <c r="K1" s="4" t="s">
        <v>1</v>
      </c>
      <c r="L1" s="5">
        <v>1050</v>
      </c>
      <c r="M1" s="5"/>
      <c r="N1" s="9" t="s">
        <v>3</v>
      </c>
      <c r="O1" s="8"/>
      <c r="P1" s="4"/>
      <c r="Q1" s="4" t="s">
        <v>1</v>
      </c>
      <c r="R1" s="5">
        <v>280</v>
      </c>
      <c r="S1" s="10"/>
    </row>
    <row r="2" spans="1:19" ht="17.45" customHeight="1" thickBot="1" x14ac:dyDescent="0.3">
      <c r="A2" s="11"/>
      <c r="B2" s="12" t="s">
        <v>4</v>
      </c>
      <c r="C2" s="13" t="s">
        <v>5</v>
      </c>
      <c r="D2" s="13" t="s">
        <v>6</v>
      </c>
      <c r="E2" s="12" t="s">
        <v>7</v>
      </c>
      <c r="F2" s="12" t="s">
        <v>8</v>
      </c>
      <c r="G2" s="14" t="s">
        <v>9</v>
      </c>
      <c r="H2" s="15" t="s">
        <v>4</v>
      </c>
      <c r="I2" s="13" t="s">
        <v>5</v>
      </c>
      <c r="J2" s="13" t="s">
        <v>10</v>
      </c>
      <c r="K2" s="12" t="s">
        <v>7</v>
      </c>
      <c r="L2" s="12" t="s">
        <v>8</v>
      </c>
      <c r="M2" s="14" t="s">
        <v>11</v>
      </c>
      <c r="N2" s="15" t="s">
        <v>4</v>
      </c>
      <c r="O2" s="13" t="s">
        <v>5</v>
      </c>
      <c r="P2" s="13" t="s">
        <v>6</v>
      </c>
      <c r="Q2" s="12" t="s">
        <v>7</v>
      </c>
      <c r="R2" s="12" t="s">
        <v>8</v>
      </c>
      <c r="S2" s="14" t="s">
        <v>11</v>
      </c>
    </row>
    <row r="3" spans="1:19" ht="17.45" customHeight="1" x14ac:dyDescent="0.25">
      <c r="A3" s="16">
        <f>IF([1]菜單!$A$9="","",[1]菜單!$A$9)</f>
        <v>45880</v>
      </c>
      <c r="B3" s="17" t="str">
        <f>IF([1]菜單!$C$9="","",[1]菜單!$C$9)</f>
        <v/>
      </c>
      <c r="C3" s="17"/>
      <c r="D3" s="17"/>
      <c r="E3" s="17" t="str">
        <f>IF($D3="","","g")</f>
        <v/>
      </c>
      <c r="F3" s="17" t="str">
        <f>IF(($D3*$F$1)/1000=0,"",($D3*$F$1)/1000)</f>
        <v/>
      </c>
      <c r="G3" s="18" t="str">
        <f>IF($F3="","","kg")</f>
        <v/>
      </c>
      <c r="H3" s="19" t="str">
        <f>IF([1]菜單!$J$9="","",[1]菜單!$J$9)</f>
        <v>紫米飯</v>
      </c>
      <c r="I3" s="20" t="s">
        <v>12</v>
      </c>
      <c r="J3" s="21">
        <v>60</v>
      </c>
      <c r="K3" s="22" t="str">
        <f t="shared" ref="K3:K23" si="0">IF($J3="","","g")</f>
        <v>g</v>
      </c>
      <c r="L3" s="21">
        <f>IF(($J3*$L$1)/1000=0,"",($J3*$L$1)/1000)</f>
        <v>63</v>
      </c>
      <c r="M3" s="23" t="str">
        <f>IF($L3="","","kg")</f>
        <v>kg</v>
      </c>
      <c r="N3" s="24" t="str">
        <f>IF([1]菜單!$Q$9="","",[1]菜單!$Q$9)</f>
        <v>糙米飯</v>
      </c>
      <c r="O3" s="25" t="s">
        <v>12</v>
      </c>
      <c r="P3" s="26">
        <v>60</v>
      </c>
      <c r="Q3" s="22" t="str">
        <f t="shared" ref="Q3:Q10" si="1">IF($P3="","","g")</f>
        <v>g</v>
      </c>
      <c r="R3" s="22">
        <f t="shared" ref="R3:R23" si="2">IF(($P3*$R$1)/1000=0,"",($P3*$R$1)/1000)</f>
        <v>16.8</v>
      </c>
      <c r="S3" s="23" t="str">
        <f>IF($R3="","","kg")</f>
        <v>kg</v>
      </c>
    </row>
    <row r="4" spans="1:19" ht="17.45" customHeight="1" x14ac:dyDescent="0.25">
      <c r="A4" s="27" t="str">
        <f>IF([1]菜單!$B$9="","",[1]菜單!$B$9)</f>
        <v>一</v>
      </c>
      <c r="B4" s="28" t="str">
        <f>IF([1]菜單!$E$9="","",[1]菜單!$E$9)</f>
        <v/>
      </c>
      <c r="C4" s="28"/>
      <c r="D4" s="28"/>
      <c r="E4" s="28" t="str">
        <f t="shared" ref="E4:E23" si="3">IF($D4="","","g")</f>
        <v/>
      </c>
      <c r="F4" s="28" t="str">
        <f t="shared" ref="F4:F23" si="4">IF(($D4*$F$1)/1000=0,"",($D4*$F$1)/1000)</f>
        <v/>
      </c>
      <c r="G4" s="29" t="str">
        <f t="shared" ref="G4:G23" si="5">IF($F4="","","kg")</f>
        <v/>
      </c>
      <c r="H4" s="30"/>
      <c r="I4" s="31" t="s">
        <v>13</v>
      </c>
      <c r="J4" s="32">
        <v>10</v>
      </c>
      <c r="K4" s="22" t="str">
        <f t="shared" si="0"/>
        <v>g</v>
      </c>
      <c r="L4" s="28">
        <f>IF(($J4*$L$1)/1000=0,"",($J4*$L$1)/1000)</f>
        <v>10.5</v>
      </c>
      <c r="M4" s="29" t="str">
        <f t="shared" ref="M4:M21" si="6">IF($L4="","","kg")</f>
        <v>kg</v>
      </c>
      <c r="N4" s="33"/>
      <c r="O4" s="34" t="s">
        <v>14</v>
      </c>
      <c r="P4" s="35">
        <v>10</v>
      </c>
      <c r="Q4" s="22" t="str">
        <f t="shared" si="1"/>
        <v>g</v>
      </c>
      <c r="R4" s="22">
        <f t="shared" si="2"/>
        <v>2.8</v>
      </c>
      <c r="S4" s="29" t="str">
        <f t="shared" ref="S4:S23" si="7">IF($R4="","","kg")</f>
        <v>kg</v>
      </c>
    </row>
    <row r="5" spans="1:19" ht="17.45" customHeight="1" x14ac:dyDescent="0.25">
      <c r="A5" s="27"/>
      <c r="B5" s="28" t="str">
        <f>IF([1]菜單!$F$9="","",[1]菜單!$F$9)</f>
        <v/>
      </c>
      <c r="C5" s="36"/>
      <c r="D5" s="32"/>
      <c r="E5" s="28"/>
      <c r="F5" s="28"/>
      <c r="G5" s="29"/>
      <c r="H5" s="30" t="str">
        <f>IF([1]菜單!$K$9="","",[1]菜單!$K9)</f>
        <v>梅干控肉</v>
      </c>
      <c r="I5" s="36" t="s">
        <v>15</v>
      </c>
      <c r="J5" s="32">
        <v>60</v>
      </c>
      <c r="K5" s="22" t="str">
        <f t="shared" si="0"/>
        <v>g</v>
      </c>
      <c r="L5" s="28">
        <f t="shared" ref="L5:L21" si="8">IF(($J5*$L$1)/1000=0,"",($J5*$L$1)/1000)</f>
        <v>63</v>
      </c>
      <c r="M5" s="29" t="str">
        <f t="shared" si="6"/>
        <v>kg</v>
      </c>
      <c r="N5" s="33" t="str">
        <f>IF([1]菜單!$R$9="","",[1]菜單!$R$9)</f>
        <v>薑汁豬柳</v>
      </c>
      <c r="O5" s="37" t="s">
        <v>16</v>
      </c>
      <c r="P5" s="28">
        <v>60</v>
      </c>
      <c r="Q5" s="22" t="str">
        <f t="shared" si="1"/>
        <v>g</v>
      </c>
      <c r="R5" s="22">
        <f t="shared" si="2"/>
        <v>16.8</v>
      </c>
      <c r="S5" s="29" t="str">
        <f t="shared" si="7"/>
        <v>kg</v>
      </c>
    </row>
    <row r="6" spans="1:19" ht="17.45" customHeight="1" x14ac:dyDescent="0.25">
      <c r="A6" s="27"/>
      <c r="B6" s="28" t="str">
        <f>IF([1]菜單!$I$9="","",[1]菜單!$I$9)</f>
        <v/>
      </c>
      <c r="C6" s="37"/>
      <c r="D6" s="38"/>
      <c r="E6" s="28"/>
      <c r="F6" s="28"/>
      <c r="G6" s="29"/>
      <c r="H6" s="30"/>
      <c r="I6" s="39" t="s">
        <v>17</v>
      </c>
      <c r="J6" s="40">
        <v>20</v>
      </c>
      <c r="K6" s="22" t="str">
        <f t="shared" si="0"/>
        <v>g</v>
      </c>
      <c r="L6" s="28">
        <f t="shared" si="8"/>
        <v>21</v>
      </c>
      <c r="M6" s="29" t="str">
        <f t="shared" si="6"/>
        <v>kg</v>
      </c>
      <c r="N6" s="33"/>
      <c r="O6" s="37" t="s">
        <v>18</v>
      </c>
      <c r="P6" s="38">
        <v>25</v>
      </c>
      <c r="Q6" s="22" t="str">
        <f t="shared" si="1"/>
        <v>g</v>
      </c>
      <c r="R6" s="22">
        <f t="shared" si="2"/>
        <v>7</v>
      </c>
      <c r="S6" s="29" t="str">
        <f t="shared" si="7"/>
        <v>kg</v>
      </c>
    </row>
    <row r="7" spans="1:19" ht="17.45" customHeight="1" x14ac:dyDescent="0.25">
      <c r="A7" s="27"/>
      <c r="B7" s="28"/>
      <c r="C7" s="36"/>
      <c r="D7" s="32"/>
      <c r="E7" s="28"/>
      <c r="F7" s="22"/>
      <c r="G7" s="29"/>
      <c r="H7" s="30"/>
      <c r="I7" s="41" t="s">
        <v>19</v>
      </c>
      <c r="J7" s="35">
        <v>7</v>
      </c>
      <c r="K7" s="22" t="str">
        <f t="shared" si="0"/>
        <v>g</v>
      </c>
      <c r="L7" s="22">
        <f t="shared" si="8"/>
        <v>7.35</v>
      </c>
      <c r="M7" s="42" t="str">
        <f t="shared" si="6"/>
        <v>kg</v>
      </c>
      <c r="N7" s="33"/>
      <c r="O7" s="43" t="s">
        <v>20</v>
      </c>
      <c r="P7" s="28"/>
      <c r="Q7" s="22" t="str">
        <f t="shared" si="1"/>
        <v/>
      </c>
      <c r="R7" s="22" t="str">
        <f t="shared" si="2"/>
        <v/>
      </c>
      <c r="S7" s="29" t="str">
        <f t="shared" si="7"/>
        <v/>
      </c>
    </row>
    <row r="8" spans="1:19" ht="17.45" customHeight="1" x14ac:dyDescent="0.25">
      <c r="A8" s="44"/>
      <c r="B8" s="28"/>
      <c r="C8" s="43"/>
      <c r="D8" s="32"/>
      <c r="E8" s="45"/>
      <c r="F8" s="22"/>
      <c r="G8" s="29"/>
      <c r="H8" s="30"/>
      <c r="I8" s="46" t="s">
        <v>21</v>
      </c>
      <c r="J8" s="35"/>
      <c r="K8" s="22" t="str">
        <f t="shared" si="0"/>
        <v/>
      </c>
      <c r="L8" s="22" t="str">
        <f t="shared" si="8"/>
        <v/>
      </c>
      <c r="M8" s="42" t="str">
        <f t="shared" si="6"/>
        <v/>
      </c>
      <c r="N8" s="33" t="str">
        <f>IF([1]菜單!$T$9="","",[1]菜單!$T$9)</f>
        <v>鐵板油腐</v>
      </c>
      <c r="O8" s="43" t="s">
        <v>22</v>
      </c>
      <c r="P8" s="28">
        <v>40</v>
      </c>
      <c r="Q8" s="22" t="str">
        <f t="shared" si="1"/>
        <v>g</v>
      </c>
      <c r="R8" s="22">
        <f t="shared" si="2"/>
        <v>11.2</v>
      </c>
      <c r="S8" s="29" t="str">
        <f t="shared" si="7"/>
        <v>kg</v>
      </c>
    </row>
    <row r="9" spans="1:19" ht="17.45" customHeight="1" x14ac:dyDescent="0.25">
      <c r="A9" s="27"/>
      <c r="B9" s="28"/>
      <c r="C9" s="36"/>
      <c r="D9" s="32"/>
      <c r="E9" s="47"/>
      <c r="F9" s="22"/>
      <c r="G9" s="29"/>
      <c r="H9" s="30" t="str">
        <f>IF([1]菜單!$M$9="","",[1]菜單!$M$9)</f>
        <v>塔香歐姆蛋</v>
      </c>
      <c r="I9" s="41" t="s">
        <v>23</v>
      </c>
      <c r="J9" s="35">
        <v>40</v>
      </c>
      <c r="K9" s="22" t="str">
        <f t="shared" si="0"/>
        <v>g</v>
      </c>
      <c r="L9" s="22">
        <f t="shared" si="8"/>
        <v>42</v>
      </c>
      <c r="M9" s="42" t="str">
        <f t="shared" si="6"/>
        <v>kg</v>
      </c>
      <c r="N9" s="33"/>
      <c r="O9" s="43" t="s">
        <v>24</v>
      </c>
      <c r="P9" s="28">
        <v>5</v>
      </c>
      <c r="Q9" s="22" t="str">
        <f t="shared" si="1"/>
        <v>g</v>
      </c>
      <c r="R9" s="22">
        <f t="shared" si="2"/>
        <v>1.4</v>
      </c>
      <c r="S9" s="29" t="str">
        <f t="shared" si="7"/>
        <v>kg</v>
      </c>
    </row>
    <row r="10" spans="1:19" ht="17.45" customHeight="1" x14ac:dyDescent="0.25">
      <c r="A10" s="27"/>
      <c r="B10" s="28"/>
      <c r="C10" s="36"/>
      <c r="D10" s="32"/>
      <c r="E10" s="47"/>
      <c r="F10" s="22"/>
      <c r="G10" s="29"/>
      <c r="H10" s="48"/>
      <c r="I10" s="46" t="s">
        <v>25</v>
      </c>
      <c r="J10" s="35">
        <v>25</v>
      </c>
      <c r="K10" s="22" t="str">
        <f t="shared" si="0"/>
        <v>g</v>
      </c>
      <c r="L10" s="22">
        <f t="shared" si="8"/>
        <v>26.25</v>
      </c>
      <c r="M10" s="42" t="str">
        <f t="shared" si="6"/>
        <v>kg</v>
      </c>
      <c r="N10" s="33"/>
      <c r="O10" s="43" t="s">
        <v>26</v>
      </c>
      <c r="P10" s="49">
        <v>5</v>
      </c>
      <c r="Q10" s="22" t="str">
        <f t="shared" si="1"/>
        <v>g</v>
      </c>
      <c r="R10" s="22">
        <f t="shared" si="2"/>
        <v>1.4</v>
      </c>
      <c r="S10" s="29" t="str">
        <f t="shared" si="7"/>
        <v>kg</v>
      </c>
    </row>
    <row r="11" spans="1:19" ht="17.45" customHeight="1" x14ac:dyDescent="0.25">
      <c r="A11" s="27"/>
      <c r="B11" s="28"/>
      <c r="C11" s="36"/>
      <c r="D11" s="32"/>
      <c r="E11" s="50"/>
      <c r="F11" s="22"/>
      <c r="G11" s="29"/>
      <c r="H11" s="30"/>
      <c r="I11" s="41" t="s">
        <v>27</v>
      </c>
      <c r="J11" s="35">
        <v>1</v>
      </c>
      <c r="K11" s="22" t="str">
        <f t="shared" si="0"/>
        <v>g</v>
      </c>
      <c r="L11" s="22">
        <f t="shared" si="8"/>
        <v>1.05</v>
      </c>
      <c r="M11" s="42" t="str">
        <f t="shared" si="6"/>
        <v>kg</v>
      </c>
      <c r="N11" s="33"/>
      <c r="O11" s="43" t="s">
        <v>28</v>
      </c>
      <c r="P11" s="49">
        <v>5</v>
      </c>
      <c r="Q11" s="22" t="str">
        <f>IF($P11="","","g")</f>
        <v>g</v>
      </c>
      <c r="R11" s="22">
        <f t="shared" si="2"/>
        <v>1.4</v>
      </c>
      <c r="S11" s="29" t="str">
        <f t="shared" si="7"/>
        <v>kg</v>
      </c>
    </row>
    <row r="12" spans="1:19" ht="17.45" customHeight="1" x14ac:dyDescent="0.25">
      <c r="A12" s="27"/>
      <c r="B12" s="28"/>
      <c r="C12" s="36"/>
      <c r="D12" s="32"/>
      <c r="E12" s="50"/>
      <c r="F12" s="22"/>
      <c r="G12" s="29"/>
      <c r="H12" s="30"/>
      <c r="I12" s="36" t="s">
        <v>29</v>
      </c>
      <c r="J12" s="32"/>
      <c r="K12" s="22" t="str">
        <f t="shared" si="0"/>
        <v/>
      </c>
      <c r="L12" s="22" t="str">
        <f t="shared" si="8"/>
        <v/>
      </c>
      <c r="M12" s="42" t="str">
        <f t="shared" si="6"/>
        <v/>
      </c>
      <c r="N12" s="51"/>
      <c r="O12" s="52" t="s">
        <v>30</v>
      </c>
      <c r="P12" s="49">
        <v>1</v>
      </c>
      <c r="Q12" s="22" t="str">
        <f t="shared" ref="Q12:Q23" si="9">IF($P12="","","g")</f>
        <v>g</v>
      </c>
      <c r="R12" s="22">
        <f t="shared" si="2"/>
        <v>0.28000000000000003</v>
      </c>
      <c r="S12" s="42" t="str">
        <f t="shared" si="7"/>
        <v>kg</v>
      </c>
    </row>
    <row r="13" spans="1:19" ht="17.45" customHeight="1" x14ac:dyDescent="0.25">
      <c r="A13" s="27"/>
      <c r="B13" s="28"/>
      <c r="C13" s="39"/>
      <c r="D13" s="32"/>
      <c r="E13" s="50"/>
      <c r="F13" s="47"/>
      <c r="G13" s="29"/>
      <c r="H13" s="30" t="str">
        <f>IF([1]菜單!$N$9="","",[1]菜單!$N$9)</f>
        <v>螞蟻上樹</v>
      </c>
      <c r="I13" s="36" t="s">
        <v>31</v>
      </c>
      <c r="J13" s="32">
        <v>15</v>
      </c>
      <c r="K13" s="22" t="str">
        <f t="shared" si="0"/>
        <v>g</v>
      </c>
      <c r="L13" s="47">
        <f t="shared" si="8"/>
        <v>15.75</v>
      </c>
      <c r="M13" s="53" t="str">
        <f t="shared" si="6"/>
        <v>kg</v>
      </c>
      <c r="N13" s="33"/>
      <c r="O13" s="36" t="s">
        <v>32</v>
      </c>
      <c r="P13" s="32"/>
      <c r="Q13" s="22" t="str">
        <f t="shared" si="9"/>
        <v/>
      </c>
      <c r="R13" s="22" t="str">
        <f t="shared" si="2"/>
        <v/>
      </c>
      <c r="S13" s="42" t="str">
        <f t="shared" si="7"/>
        <v/>
      </c>
    </row>
    <row r="14" spans="1:19" ht="17.45" customHeight="1" x14ac:dyDescent="0.25">
      <c r="A14" s="27"/>
      <c r="B14" s="28"/>
      <c r="C14" s="36"/>
      <c r="D14" s="32"/>
      <c r="E14" s="45"/>
      <c r="F14" s="47"/>
      <c r="G14" s="29"/>
      <c r="H14" s="30"/>
      <c r="I14" s="43" t="s">
        <v>33</v>
      </c>
      <c r="J14" s="32">
        <v>10</v>
      </c>
      <c r="K14" s="22" t="str">
        <f t="shared" si="0"/>
        <v>g</v>
      </c>
      <c r="L14" s="47">
        <f t="shared" si="8"/>
        <v>10.5</v>
      </c>
      <c r="M14" s="53" t="str">
        <f t="shared" si="6"/>
        <v>kg</v>
      </c>
      <c r="N14" s="33" t="str">
        <f>IF([1]菜單!$U$9="","",[1]菜單!$U$9)</f>
        <v>快炒花椰</v>
      </c>
      <c r="O14" s="36" t="s">
        <v>34</v>
      </c>
      <c r="P14" s="32">
        <v>50</v>
      </c>
      <c r="Q14" s="22" t="str">
        <f t="shared" si="9"/>
        <v>g</v>
      </c>
      <c r="R14" s="22">
        <f t="shared" si="2"/>
        <v>14</v>
      </c>
      <c r="S14" s="42" t="str">
        <f t="shared" si="7"/>
        <v>kg</v>
      </c>
    </row>
    <row r="15" spans="1:19" ht="17.45" customHeight="1" x14ac:dyDescent="0.25">
      <c r="A15" s="27"/>
      <c r="B15" s="28"/>
      <c r="C15" s="36"/>
      <c r="D15" s="32"/>
      <c r="E15" s="45"/>
      <c r="F15" s="47"/>
      <c r="G15" s="29"/>
      <c r="H15" s="30"/>
      <c r="I15" s="43" t="s">
        <v>35</v>
      </c>
      <c r="J15" s="32">
        <v>5</v>
      </c>
      <c r="K15" s="22" t="str">
        <f t="shared" si="0"/>
        <v>g</v>
      </c>
      <c r="L15" s="47">
        <f t="shared" si="8"/>
        <v>5.25</v>
      </c>
      <c r="M15" s="53" t="str">
        <f t="shared" si="6"/>
        <v>kg</v>
      </c>
      <c r="N15" s="51"/>
      <c r="O15" s="43" t="s">
        <v>36</v>
      </c>
      <c r="P15" s="28">
        <v>5</v>
      </c>
      <c r="Q15" s="22" t="str">
        <f t="shared" si="9"/>
        <v>g</v>
      </c>
      <c r="R15" s="22">
        <f t="shared" si="2"/>
        <v>1.4</v>
      </c>
      <c r="S15" s="42" t="str">
        <f t="shared" si="7"/>
        <v>kg</v>
      </c>
    </row>
    <row r="16" spans="1:19" ht="17.45" customHeight="1" x14ac:dyDescent="0.25">
      <c r="A16" s="27"/>
      <c r="B16" s="28"/>
      <c r="C16" s="36"/>
      <c r="D16" s="32"/>
      <c r="E16" s="45"/>
      <c r="F16" s="22"/>
      <c r="G16" s="29"/>
      <c r="H16" s="30"/>
      <c r="I16" s="46" t="s">
        <v>37</v>
      </c>
      <c r="J16" s="35">
        <v>5</v>
      </c>
      <c r="K16" s="22" t="str">
        <f t="shared" si="0"/>
        <v>g</v>
      </c>
      <c r="L16" s="22">
        <f t="shared" si="8"/>
        <v>5.25</v>
      </c>
      <c r="M16" s="42" t="str">
        <f t="shared" si="6"/>
        <v>kg</v>
      </c>
      <c r="N16" s="33"/>
      <c r="O16" s="43" t="s">
        <v>38</v>
      </c>
      <c r="P16" s="28">
        <v>5</v>
      </c>
      <c r="Q16" s="22" t="str">
        <f t="shared" si="9"/>
        <v>g</v>
      </c>
      <c r="R16" s="22">
        <f t="shared" si="2"/>
        <v>1.4</v>
      </c>
      <c r="S16" s="42" t="str">
        <f t="shared" si="7"/>
        <v>kg</v>
      </c>
    </row>
    <row r="17" spans="1:19" ht="17.45" customHeight="1" x14ac:dyDescent="0.25">
      <c r="A17" s="27"/>
      <c r="B17" s="28"/>
      <c r="C17" s="36"/>
      <c r="D17" s="32"/>
      <c r="E17" s="28"/>
      <c r="F17" s="22"/>
      <c r="G17" s="29"/>
      <c r="H17" s="30"/>
      <c r="I17" s="36" t="s">
        <v>39</v>
      </c>
      <c r="J17" s="35">
        <v>1</v>
      </c>
      <c r="K17" s="22" t="str">
        <f t="shared" si="0"/>
        <v>g</v>
      </c>
      <c r="L17" s="22">
        <f t="shared" si="8"/>
        <v>1.05</v>
      </c>
      <c r="M17" s="42" t="str">
        <f t="shared" si="6"/>
        <v>kg</v>
      </c>
      <c r="N17" s="33" t="str">
        <f>IF([1]菜單!$V$9="","",[1]菜單!$V$9)</f>
        <v>時蔬</v>
      </c>
      <c r="O17" s="43" t="s">
        <v>40</v>
      </c>
      <c r="P17" s="28">
        <v>50</v>
      </c>
      <c r="Q17" s="22" t="str">
        <f t="shared" si="9"/>
        <v>g</v>
      </c>
      <c r="R17" s="22">
        <f t="shared" si="2"/>
        <v>14</v>
      </c>
      <c r="S17" s="42" t="str">
        <f t="shared" si="7"/>
        <v>kg</v>
      </c>
    </row>
    <row r="18" spans="1:19" ht="17.45" customHeight="1" x14ac:dyDescent="0.25">
      <c r="A18" s="27"/>
      <c r="B18" s="28"/>
      <c r="C18" s="43"/>
      <c r="D18" s="28"/>
      <c r="E18" s="28"/>
      <c r="F18" s="28"/>
      <c r="G18" s="29"/>
      <c r="H18" s="30" t="str">
        <f>IF([1]菜單!$O$9="","",[1]菜單!$O$9)</f>
        <v>時蔬</v>
      </c>
      <c r="I18" s="46" t="s">
        <v>41</v>
      </c>
      <c r="J18" s="35">
        <v>60</v>
      </c>
      <c r="K18" s="22" t="str">
        <f t="shared" si="0"/>
        <v>g</v>
      </c>
      <c r="L18" s="28">
        <f t="shared" si="8"/>
        <v>63</v>
      </c>
      <c r="M18" s="29" t="str">
        <f t="shared" si="6"/>
        <v>kg</v>
      </c>
      <c r="N18" s="44" t="str">
        <f>IF([1]菜單!$W$9="","",[1]菜單!$W$9)</f>
        <v>綠豆麥片湯</v>
      </c>
      <c r="O18" s="43" t="s">
        <v>42</v>
      </c>
      <c r="P18" s="28">
        <v>15</v>
      </c>
      <c r="Q18" s="22" t="str">
        <f t="shared" si="9"/>
        <v>g</v>
      </c>
      <c r="R18" s="22">
        <f t="shared" si="2"/>
        <v>4.2</v>
      </c>
      <c r="S18" s="42" t="str">
        <f t="shared" si="7"/>
        <v>kg</v>
      </c>
    </row>
    <row r="19" spans="1:19" ht="17.45" customHeight="1" x14ac:dyDescent="0.25">
      <c r="A19" s="27"/>
      <c r="B19" s="28"/>
      <c r="C19" s="43"/>
      <c r="D19" s="45"/>
      <c r="E19" s="28"/>
      <c r="F19" s="28"/>
      <c r="G19" s="29"/>
      <c r="H19" s="30" t="str">
        <f>IF([1]菜單!$P$9="","",[1]菜單!$P$9)</f>
        <v>羅宋湯</v>
      </c>
      <c r="I19" s="36" t="s">
        <v>43</v>
      </c>
      <c r="J19" s="35">
        <v>13</v>
      </c>
      <c r="K19" s="22" t="str">
        <f t="shared" si="0"/>
        <v>g</v>
      </c>
      <c r="L19" s="28">
        <f t="shared" si="8"/>
        <v>13.65</v>
      </c>
      <c r="M19" s="29" t="str">
        <f t="shared" si="6"/>
        <v>kg</v>
      </c>
      <c r="N19" s="44"/>
      <c r="O19" s="43" t="s">
        <v>44</v>
      </c>
      <c r="P19" s="32">
        <v>5</v>
      </c>
      <c r="Q19" s="22" t="str">
        <f t="shared" si="9"/>
        <v>g</v>
      </c>
      <c r="R19" s="22">
        <f t="shared" si="2"/>
        <v>1.4</v>
      </c>
      <c r="S19" s="42" t="str">
        <f t="shared" si="7"/>
        <v>kg</v>
      </c>
    </row>
    <row r="20" spans="1:19" ht="17.45" customHeight="1" x14ac:dyDescent="0.25">
      <c r="A20" s="27"/>
      <c r="B20" s="28"/>
      <c r="C20" s="36"/>
      <c r="D20" s="32"/>
      <c r="E20" s="28"/>
      <c r="F20" s="28"/>
      <c r="G20" s="29"/>
      <c r="H20" s="30"/>
      <c r="I20" s="46" t="s">
        <v>45</v>
      </c>
      <c r="J20" s="35">
        <v>5</v>
      </c>
      <c r="K20" s="22" t="str">
        <f t="shared" si="0"/>
        <v>g</v>
      </c>
      <c r="L20" s="28">
        <f t="shared" si="8"/>
        <v>5.25</v>
      </c>
      <c r="M20" s="29" t="str">
        <f t="shared" si="6"/>
        <v>kg</v>
      </c>
      <c r="N20" s="44"/>
      <c r="O20" s="43"/>
      <c r="P20" s="32"/>
      <c r="Q20" s="22" t="str">
        <f t="shared" si="9"/>
        <v/>
      </c>
      <c r="R20" s="22" t="str">
        <f t="shared" si="2"/>
        <v/>
      </c>
      <c r="S20" s="42" t="str">
        <f t="shared" si="7"/>
        <v/>
      </c>
    </row>
    <row r="21" spans="1:19" ht="17.45" customHeight="1" x14ac:dyDescent="0.25">
      <c r="A21" s="27"/>
      <c r="B21" s="28"/>
      <c r="C21" s="36"/>
      <c r="D21" s="32"/>
      <c r="E21" s="28"/>
      <c r="F21" s="28"/>
      <c r="G21" s="29"/>
      <c r="H21" s="54"/>
      <c r="I21" s="39" t="s">
        <v>46</v>
      </c>
      <c r="J21" s="22">
        <v>5</v>
      </c>
      <c r="K21" s="22" t="str">
        <f t="shared" si="0"/>
        <v>g</v>
      </c>
      <c r="L21" s="28">
        <f t="shared" si="8"/>
        <v>5.25</v>
      </c>
      <c r="M21" s="29" t="str">
        <f t="shared" si="6"/>
        <v>kg</v>
      </c>
      <c r="N21" s="44"/>
      <c r="O21" s="55"/>
      <c r="P21" s="56"/>
      <c r="Q21" s="22" t="str">
        <f t="shared" si="9"/>
        <v/>
      </c>
      <c r="R21" s="22" t="str">
        <f t="shared" si="2"/>
        <v/>
      </c>
      <c r="S21" s="42"/>
    </row>
    <row r="22" spans="1:19" ht="17.45" customHeight="1" x14ac:dyDescent="0.25">
      <c r="A22" s="27"/>
      <c r="B22" s="28"/>
      <c r="C22" s="36"/>
      <c r="D22" s="32"/>
      <c r="E22" s="28"/>
      <c r="F22" s="28"/>
      <c r="G22" s="29" t="str">
        <f t="shared" si="5"/>
        <v/>
      </c>
      <c r="H22" s="54"/>
      <c r="I22" s="36" t="s">
        <v>47</v>
      </c>
      <c r="J22" s="32">
        <v>2</v>
      </c>
      <c r="K22" s="22" t="str">
        <f t="shared" si="0"/>
        <v>g</v>
      </c>
      <c r="L22" s="28"/>
      <c r="M22" s="29"/>
      <c r="N22" s="44"/>
      <c r="O22" s="55"/>
      <c r="P22" s="56"/>
      <c r="Q22" s="22" t="str">
        <f t="shared" si="9"/>
        <v/>
      </c>
      <c r="R22" s="22" t="str">
        <f t="shared" si="2"/>
        <v/>
      </c>
      <c r="S22" s="42" t="str">
        <f t="shared" si="7"/>
        <v/>
      </c>
    </row>
    <row r="23" spans="1:19" ht="17.45" customHeight="1" thickBot="1" x14ac:dyDescent="0.3">
      <c r="A23" s="57"/>
      <c r="B23" s="58"/>
      <c r="C23" s="58"/>
      <c r="D23" s="58"/>
      <c r="E23" s="58" t="str">
        <f t="shared" si="3"/>
        <v/>
      </c>
      <c r="F23" s="58" t="str">
        <f t="shared" si="4"/>
        <v/>
      </c>
      <c r="G23" s="59" t="str">
        <f t="shared" si="5"/>
        <v/>
      </c>
      <c r="H23" s="54"/>
      <c r="I23" s="36"/>
      <c r="J23" s="32"/>
      <c r="K23" s="22" t="str">
        <f t="shared" si="0"/>
        <v/>
      </c>
      <c r="L23" s="28"/>
      <c r="M23" s="29"/>
      <c r="N23" s="60"/>
      <c r="O23" s="61"/>
      <c r="P23" s="58"/>
      <c r="Q23" s="22" t="str">
        <f t="shared" si="9"/>
        <v/>
      </c>
      <c r="R23" s="22" t="str">
        <f t="shared" si="2"/>
        <v/>
      </c>
      <c r="S23" s="62" t="str">
        <f t="shared" si="7"/>
        <v/>
      </c>
    </row>
    <row r="24" spans="1:19" ht="17.25" customHeight="1" thickBot="1" x14ac:dyDescent="0.3">
      <c r="A24" s="1"/>
      <c r="B24" s="2" t="s">
        <v>0</v>
      </c>
      <c r="C24" s="3"/>
      <c r="D24" s="4"/>
      <c r="E24" s="4" t="s">
        <v>1</v>
      </c>
      <c r="F24" s="5">
        <v>280</v>
      </c>
      <c r="G24" s="6"/>
      <c r="H24" s="7" t="s">
        <v>2</v>
      </c>
      <c r="I24" s="8"/>
      <c r="J24" s="4"/>
      <c r="K24" s="4" t="s">
        <v>1</v>
      </c>
      <c r="L24" s="5">
        <v>1050</v>
      </c>
      <c r="M24" s="5"/>
      <c r="N24" s="9" t="s">
        <v>3</v>
      </c>
      <c r="O24" s="8"/>
      <c r="P24" s="4"/>
      <c r="Q24" s="4" t="s">
        <v>1</v>
      </c>
      <c r="R24" s="5">
        <v>280</v>
      </c>
      <c r="S24" s="10"/>
    </row>
    <row r="25" spans="1:19" ht="17.45" customHeight="1" thickBot="1" x14ac:dyDescent="0.3">
      <c r="A25" s="11"/>
      <c r="B25" s="12" t="s">
        <v>4</v>
      </c>
      <c r="C25" s="13" t="s">
        <v>5</v>
      </c>
      <c r="D25" s="13" t="s">
        <v>6</v>
      </c>
      <c r="E25" s="12" t="s">
        <v>7</v>
      </c>
      <c r="F25" s="12" t="s">
        <v>8</v>
      </c>
      <c r="G25" s="63" t="s">
        <v>11</v>
      </c>
      <c r="H25" s="15" t="s">
        <v>4</v>
      </c>
      <c r="I25" s="13" t="s">
        <v>5</v>
      </c>
      <c r="J25" s="13" t="s">
        <v>6</v>
      </c>
      <c r="K25" s="12" t="s">
        <v>7</v>
      </c>
      <c r="L25" s="12" t="s">
        <v>8</v>
      </c>
      <c r="M25" s="14" t="s">
        <v>11</v>
      </c>
      <c r="N25" s="15" t="s">
        <v>4</v>
      </c>
      <c r="O25" s="13" t="s">
        <v>5</v>
      </c>
      <c r="P25" s="13" t="s">
        <v>6</v>
      </c>
      <c r="Q25" s="12" t="s">
        <v>7</v>
      </c>
      <c r="R25" s="12" t="s">
        <v>8</v>
      </c>
      <c r="S25" s="14" t="s">
        <v>11</v>
      </c>
    </row>
    <row r="26" spans="1:19" ht="17.45" customHeight="1" x14ac:dyDescent="0.25">
      <c r="A26" s="64">
        <f>IF([1]菜單!$A$10="","",[1]菜單!$A$10)</f>
        <v>45881</v>
      </c>
      <c r="B26" s="65" t="str">
        <f>IF([1]菜單!$C$10="","",[1]菜單!$C$10)</f>
        <v>饅頭起士蛋</v>
      </c>
      <c r="C26" s="21" t="s">
        <v>48</v>
      </c>
      <c r="D26" s="21">
        <v>1</v>
      </c>
      <c r="E26" s="28" t="s">
        <v>49</v>
      </c>
      <c r="F26" s="66">
        <f>IF(($D26*$F$24)/1000=0,"",($D26*$F$24))</f>
        <v>280</v>
      </c>
      <c r="G26" s="67" t="s">
        <v>49</v>
      </c>
      <c r="H26" s="68" t="str">
        <f>IF([1]菜單!$J$10="","",[1]菜單!$J$10)</f>
        <v>糙米飯</v>
      </c>
      <c r="I26" s="25" t="s">
        <v>12</v>
      </c>
      <c r="J26" s="26">
        <v>60</v>
      </c>
      <c r="K26" s="22" t="str">
        <f t="shared" ref="K26:K28" si="10">IF($J26="","","g")</f>
        <v>g</v>
      </c>
      <c r="L26" s="21">
        <f>IF(($J26*$L$24)/1000=0,"",($J26*$L$24)/1000)</f>
        <v>63</v>
      </c>
      <c r="M26" s="23" t="str">
        <f>IF($L26="","","kg")</f>
        <v>kg</v>
      </c>
      <c r="N26" s="68" t="str">
        <f>IF([1]菜單!$Q$10="","",[1]菜單!$Q$10)</f>
        <v>古早味油飯</v>
      </c>
      <c r="O26" s="25" t="s">
        <v>50</v>
      </c>
      <c r="P26" s="26">
        <v>30</v>
      </c>
      <c r="Q26" s="22" t="str">
        <f t="shared" ref="Q26:Q45" si="11">IF($P26="","","g")</f>
        <v>g</v>
      </c>
      <c r="R26" s="21">
        <f>IF(($P26*$R$24)/1000=0,"",($P26*$R$24)/1000)</f>
        <v>8.4</v>
      </c>
      <c r="S26" s="23" t="str">
        <f>IF($R26="","","kg")</f>
        <v>kg</v>
      </c>
    </row>
    <row r="27" spans="1:19" ht="17.45" customHeight="1" x14ac:dyDescent="0.25">
      <c r="A27" s="27" t="str">
        <f>IF([1]菜單!$B$10="","",[1]菜單!$B$10)</f>
        <v>二</v>
      </c>
      <c r="B27" s="69"/>
      <c r="C27" s="28" t="s">
        <v>51</v>
      </c>
      <c r="D27" s="28">
        <v>35</v>
      </c>
      <c r="E27" s="28" t="str">
        <f t="shared" ref="E27:E46" si="12">IF($D27="","","g")</f>
        <v>g</v>
      </c>
      <c r="F27" s="22">
        <f t="shared" ref="F27:F46" si="13">IF(($D27*$F$24)/1000=0,"",($D27*$F$24)/1000)</f>
        <v>9.8000000000000007</v>
      </c>
      <c r="G27" s="70" t="str">
        <f t="shared" ref="G27:G46" si="14">IF($F27="","","kg")</f>
        <v>kg</v>
      </c>
      <c r="H27" s="44"/>
      <c r="I27" s="34" t="s">
        <v>14</v>
      </c>
      <c r="J27" s="35">
        <v>10</v>
      </c>
      <c r="K27" s="22" t="str">
        <f t="shared" si="10"/>
        <v>g</v>
      </c>
      <c r="L27" s="28">
        <f t="shared" ref="L27:L46" si="15">IF(($J27*$L$24)/1000=0,"",($J27*$L$24)/1000)</f>
        <v>10.5</v>
      </c>
      <c r="M27" s="29" t="str">
        <f t="shared" ref="M27:M46" si="16">IF($L27="","","kg")</f>
        <v>kg</v>
      </c>
      <c r="N27" s="44"/>
      <c r="O27" s="34" t="s">
        <v>52</v>
      </c>
      <c r="P27" s="35">
        <v>40</v>
      </c>
      <c r="Q27" s="22" t="str">
        <f t="shared" si="11"/>
        <v>g</v>
      </c>
      <c r="R27" s="28">
        <f t="shared" ref="R27:R46" si="17">IF(($P27*$R$24)/1000=0,"",($P27*$R$24)/1000)</f>
        <v>11.2</v>
      </c>
      <c r="S27" s="29" t="str">
        <f t="shared" ref="S27:S46" si="18">IF($R27="","","kg")</f>
        <v>kg</v>
      </c>
    </row>
    <row r="28" spans="1:19" ht="17.45" customHeight="1" x14ac:dyDescent="0.25">
      <c r="A28" s="71"/>
      <c r="B28" s="69"/>
      <c r="C28" s="28" t="s">
        <v>53</v>
      </c>
      <c r="D28" s="28">
        <v>15</v>
      </c>
      <c r="E28" s="28" t="str">
        <f t="shared" si="12"/>
        <v>g</v>
      </c>
      <c r="F28" s="22">
        <f t="shared" si="13"/>
        <v>4.2</v>
      </c>
      <c r="G28" s="70" t="str">
        <f t="shared" si="14"/>
        <v>kg</v>
      </c>
      <c r="H28" s="44" t="str">
        <f>IF([1]菜單!$K$10="","",[1]菜單!$K10)</f>
        <v>安東燉雞</v>
      </c>
      <c r="I28" s="36" t="s">
        <v>54</v>
      </c>
      <c r="J28" s="32">
        <v>50</v>
      </c>
      <c r="K28" s="22" t="str">
        <f t="shared" si="10"/>
        <v>g</v>
      </c>
      <c r="L28" s="28">
        <f t="shared" si="15"/>
        <v>52.5</v>
      </c>
      <c r="M28" s="29" t="str">
        <f t="shared" si="16"/>
        <v>kg</v>
      </c>
      <c r="N28" s="44"/>
      <c r="O28" s="46" t="s">
        <v>55</v>
      </c>
      <c r="P28" s="35">
        <v>10</v>
      </c>
      <c r="Q28" s="22" t="str">
        <f t="shared" si="11"/>
        <v>g</v>
      </c>
      <c r="R28" s="28">
        <f t="shared" si="17"/>
        <v>2.8</v>
      </c>
      <c r="S28" s="29" t="str">
        <f t="shared" si="18"/>
        <v>kg</v>
      </c>
    </row>
    <row r="29" spans="1:19" ht="17.45" customHeight="1" x14ac:dyDescent="0.25">
      <c r="A29" s="71"/>
      <c r="B29" s="69"/>
      <c r="C29" s="28" t="s">
        <v>56</v>
      </c>
      <c r="D29" s="28">
        <v>10</v>
      </c>
      <c r="E29" s="28" t="str">
        <f t="shared" si="12"/>
        <v>g</v>
      </c>
      <c r="F29" s="22">
        <f>IF(($D29*$F$24)/1000=0,"",($D29*$F$24)/1000)</f>
        <v>2.8</v>
      </c>
      <c r="G29" s="70" t="str">
        <f t="shared" si="14"/>
        <v>kg</v>
      </c>
      <c r="H29" s="33"/>
      <c r="I29" s="37" t="s">
        <v>57</v>
      </c>
      <c r="J29" s="38">
        <v>25</v>
      </c>
      <c r="K29" s="22" t="str">
        <f>IF($J29="","","g")</f>
        <v>g</v>
      </c>
      <c r="L29" s="22">
        <f>IF(($J29*$L$24)/1000=0,"",($J29*$L$24)/1000)</f>
        <v>26.25</v>
      </c>
      <c r="M29" s="42" t="str">
        <f t="shared" si="16"/>
        <v>kg</v>
      </c>
      <c r="N29" s="44"/>
      <c r="O29" s="46" t="s">
        <v>58</v>
      </c>
      <c r="P29" s="35">
        <v>13</v>
      </c>
      <c r="Q29" s="22" t="str">
        <f t="shared" si="11"/>
        <v>g</v>
      </c>
      <c r="R29" s="28">
        <f t="shared" si="17"/>
        <v>3.64</v>
      </c>
      <c r="S29" s="29" t="str">
        <f t="shared" si="18"/>
        <v>kg</v>
      </c>
    </row>
    <row r="30" spans="1:19" ht="17.45" customHeight="1" x14ac:dyDescent="0.25">
      <c r="A30" s="71"/>
      <c r="B30" s="22" t="str">
        <f>IF([1]菜單!$E$10="","",[1]菜單!$E$10)</f>
        <v>奶皇包</v>
      </c>
      <c r="C30" s="28" t="s">
        <v>59</v>
      </c>
      <c r="D30" s="28">
        <v>1</v>
      </c>
      <c r="E30" s="28" t="s">
        <v>49</v>
      </c>
      <c r="F30" s="22">
        <v>280</v>
      </c>
      <c r="G30" s="70" t="s">
        <v>49</v>
      </c>
      <c r="H30" s="33"/>
      <c r="I30" s="36" t="s">
        <v>60</v>
      </c>
      <c r="J30" s="32">
        <v>15</v>
      </c>
      <c r="K30" s="22" t="str">
        <f t="shared" ref="K30:K46" si="19">IF($J30="","","g")</f>
        <v>g</v>
      </c>
      <c r="L30" s="22">
        <f>IF(($J30*$L$24)/1000=0,"",($J30*$L$24)/1000)</f>
        <v>15.75</v>
      </c>
      <c r="M30" s="42" t="str">
        <f t="shared" si="16"/>
        <v>kg</v>
      </c>
      <c r="N30" s="44"/>
      <c r="O30" s="46" t="s">
        <v>61</v>
      </c>
      <c r="P30" s="35">
        <v>0.5</v>
      </c>
      <c r="Q30" s="22" t="str">
        <f t="shared" si="11"/>
        <v>g</v>
      </c>
      <c r="R30" s="28">
        <f t="shared" si="17"/>
        <v>0.14000000000000001</v>
      </c>
      <c r="S30" s="29" t="str">
        <f t="shared" si="18"/>
        <v>kg</v>
      </c>
    </row>
    <row r="31" spans="1:19" ht="17.45" customHeight="1" x14ac:dyDescent="0.25">
      <c r="A31" s="33"/>
      <c r="B31" s="22" t="str">
        <f>IF([1]菜單!$F$10="","",[1]菜單!$F$10)</f>
        <v>可可飲</v>
      </c>
      <c r="C31" s="28" t="s">
        <v>62</v>
      </c>
      <c r="D31" s="28">
        <v>4</v>
      </c>
      <c r="E31" s="28" t="str">
        <f t="shared" si="12"/>
        <v>g</v>
      </c>
      <c r="F31" s="22">
        <f t="shared" si="13"/>
        <v>1.1200000000000001</v>
      </c>
      <c r="G31" s="70" t="str">
        <f t="shared" si="14"/>
        <v>kg</v>
      </c>
      <c r="H31" s="33"/>
      <c r="I31" s="43" t="s">
        <v>63</v>
      </c>
      <c r="J31" s="32">
        <v>10</v>
      </c>
      <c r="K31" s="22" t="str">
        <f t="shared" si="19"/>
        <v>g</v>
      </c>
      <c r="L31" s="22">
        <f>IF(($J31*$L$24)/1000=0,"",($J31*$L$24)/1000)</f>
        <v>10.5</v>
      </c>
      <c r="M31" s="42" t="str">
        <f t="shared" si="16"/>
        <v>kg</v>
      </c>
      <c r="N31" s="44"/>
      <c r="O31" s="46" t="s">
        <v>64</v>
      </c>
      <c r="P31" s="35"/>
      <c r="Q31" s="22" t="str">
        <f t="shared" si="11"/>
        <v/>
      </c>
      <c r="R31" s="28" t="str">
        <f t="shared" si="17"/>
        <v/>
      </c>
      <c r="S31" s="29" t="str">
        <f t="shared" si="18"/>
        <v/>
      </c>
    </row>
    <row r="32" spans="1:19" ht="17.45" customHeight="1" x14ac:dyDescent="0.25">
      <c r="A32" s="71"/>
      <c r="B32" s="22"/>
      <c r="C32" s="28" t="s">
        <v>29</v>
      </c>
      <c r="D32" s="28">
        <v>2</v>
      </c>
      <c r="E32" s="28" t="str">
        <f t="shared" si="12"/>
        <v>g</v>
      </c>
      <c r="F32" s="28">
        <f t="shared" si="13"/>
        <v>0.56000000000000005</v>
      </c>
      <c r="G32" s="70" t="str">
        <f t="shared" si="14"/>
        <v>kg</v>
      </c>
      <c r="H32" s="33"/>
      <c r="I32" s="36" t="s">
        <v>65</v>
      </c>
      <c r="J32" s="32">
        <v>1</v>
      </c>
      <c r="K32" s="22" t="str">
        <f t="shared" si="19"/>
        <v>g</v>
      </c>
      <c r="L32" s="22">
        <f t="shared" si="15"/>
        <v>1.05</v>
      </c>
      <c r="M32" s="42" t="str">
        <f t="shared" si="16"/>
        <v>kg</v>
      </c>
      <c r="N32" s="44" t="str">
        <f>IF([1]菜單!$R$10="","",[1]菜單!$R$10)</f>
        <v>鐵路豬排</v>
      </c>
      <c r="O32" s="72" t="s">
        <v>66</v>
      </c>
      <c r="P32" s="32">
        <v>1</v>
      </c>
      <c r="Q32" s="22" t="s">
        <v>67</v>
      </c>
      <c r="R32" s="28">
        <v>280</v>
      </c>
      <c r="S32" s="29" t="s">
        <v>67</v>
      </c>
    </row>
    <row r="33" spans="1:19" ht="17.45" customHeight="1" x14ac:dyDescent="0.25">
      <c r="A33" s="71"/>
      <c r="B33" s="22" t="str">
        <f>IF([1]菜單!$I$10="","",[1]菜單!$I$10)</f>
        <v>備100</v>
      </c>
      <c r="C33" s="28"/>
      <c r="D33" s="28"/>
      <c r="E33" s="28" t="str">
        <f t="shared" si="12"/>
        <v/>
      </c>
      <c r="F33" s="28" t="str">
        <f t="shared" si="13"/>
        <v/>
      </c>
      <c r="G33" s="70" t="str">
        <f t="shared" si="14"/>
        <v/>
      </c>
      <c r="H33" s="33"/>
      <c r="I33" s="36" t="s">
        <v>68</v>
      </c>
      <c r="J33" s="32"/>
      <c r="K33" s="22" t="str">
        <f t="shared" si="19"/>
        <v/>
      </c>
      <c r="L33" s="22" t="str">
        <f t="shared" si="15"/>
        <v/>
      </c>
      <c r="M33" s="42" t="str">
        <f t="shared" si="16"/>
        <v/>
      </c>
      <c r="N33" s="44" t="str">
        <f>IF([1]菜單!$T$10="","",[1]菜單!$T$10)</f>
        <v>黃瓜鴿蛋</v>
      </c>
      <c r="O33" s="43" t="s">
        <v>69</v>
      </c>
      <c r="P33" s="28">
        <v>40</v>
      </c>
      <c r="Q33" s="22" t="str">
        <f t="shared" si="11"/>
        <v>g</v>
      </c>
      <c r="R33" s="28">
        <f t="shared" si="17"/>
        <v>11.2</v>
      </c>
      <c r="S33" s="29" t="str">
        <f t="shared" si="18"/>
        <v>kg</v>
      </c>
    </row>
    <row r="34" spans="1:19" ht="17.45" customHeight="1" x14ac:dyDescent="0.25">
      <c r="A34" s="71"/>
      <c r="B34" s="22"/>
      <c r="C34" s="22"/>
      <c r="D34" s="22"/>
      <c r="E34" s="28" t="str">
        <f t="shared" si="12"/>
        <v/>
      </c>
      <c r="F34" s="22" t="str">
        <f t="shared" si="13"/>
        <v/>
      </c>
      <c r="G34" s="70" t="str">
        <f t="shared" si="14"/>
        <v/>
      </c>
      <c r="H34" s="33" t="str">
        <f>IF([1]菜單!$M$10="","",[1]菜單!$M$10)</f>
        <v>培根高麗</v>
      </c>
      <c r="I34" s="36" t="s">
        <v>70</v>
      </c>
      <c r="J34" s="32">
        <v>40</v>
      </c>
      <c r="K34" s="22" t="str">
        <f t="shared" si="19"/>
        <v>g</v>
      </c>
      <c r="L34" s="22">
        <f t="shared" si="15"/>
        <v>42</v>
      </c>
      <c r="M34" s="42" t="str">
        <f t="shared" si="16"/>
        <v>kg</v>
      </c>
      <c r="N34" s="44"/>
      <c r="O34" s="36" t="s">
        <v>26</v>
      </c>
      <c r="P34" s="32">
        <v>5</v>
      </c>
      <c r="Q34" s="22" t="str">
        <f t="shared" si="11"/>
        <v>g</v>
      </c>
      <c r="R34" s="28">
        <f t="shared" si="17"/>
        <v>1.4</v>
      </c>
      <c r="S34" s="29" t="str">
        <f t="shared" si="18"/>
        <v>kg</v>
      </c>
    </row>
    <row r="35" spans="1:19" ht="17.45" customHeight="1" x14ac:dyDescent="0.25">
      <c r="A35" s="71"/>
      <c r="B35" s="22"/>
      <c r="C35" s="28"/>
      <c r="D35" s="28"/>
      <c r="E35" s="28" t="str">
        <f t="shared" si="12"/>
        <v/>
      </c>
      <c r="F35" s="28" t="str">
        <f t="shared" si="13"/>
        <v/>
      </c>
      <c r="G35" s="70" t="str">
        <f t="shared" si="14"/>
        <v/>
      </c>
      <c r="H35" s="33"/>
      <c r="I35" s="36" t="s">
        <v>71</v>
      </c>
      <c r="J35" s="32">
        <v>10</v>
      </c>
      <c r="K35" s="22" t="str">
        <f t="shared" si="19"/>
        <v>g</v>
      </c>
      <c r="L35" s="22">
        <f t="shared" si="15"/>
        <v>10.5</v>
      </c>
      <c r="M35" s="42" t="str">
        <f t="shared" si="16"/>
        <v>kg</v>
      </c>
      <c r="N35" s="51"/>
      <c r="O35" s="36" t="s">
        <v>72</v>
      </c>
      <c r="P35" s="32">
        <v>15</v>
      </c>
      <c r="Q35" s="22" t="str">
        <f t="shared" si="11"/>
        <v>g</v>
      </c>
      <c r="R35" s="28">
        <f t="shared" si="17"/>
        <v>4.2</v>
      </c>
      <c r="S35" s="29" t="str">
        <f t="shared" si="18"/>
        <v>kg</v>
      </c>
    </row>
    <row r="36" spans="1:19" ht="17.45" customHeight="1" x14ac:dyDescent="0.25">
      <c r="A36" s="27"/>
      <c r="B36" s="28"/>
      <c r="C36" s="28"/>
      <c r="D36" s="28"/>
      <c r="E36" s="28" t="str">
        <f t="shared" si="12"/>
        <v/>
      </c>
      <c r="F36" s="28" t="str">
        <f t="shared" si="13"/>
        <v/>
      </c>
      <c r="G36" s="70" t="str">
        <f t="shared" si="14"/>
        <v/>
      </c>
      <c r="H36" s="33"/>
      <c r="I36" s="36" t="s">
        <v>37</v>
      </c>
      <c r="J36" s="32">
        <v>5</v>
      </c>
      <c r="K36" s="22" t="str">
        <f t="shared" si="19"/>
        <v>g</v>
      </c>
      <c r="L36" s="22">
        <f t="shared" si="15"/>
        <v>5.25</v>
      </c>
      <c r="M36" s="42" t="str">
        <f t="shared" si="16"/>
        <v>kg</v>
      </c>
      <c r="N36" s="33" t="str">
        <f>IF([1]菜單!$V$10="","",[1]菜單!$V$10)</f>
        <v>時蔬</v>
      </c>
      <c r="O36" s="36" t="s">
        <v>41</v>
      </c>
      <c r="P36" s="32">
        <v>50</v>
      </c>
      <c r="Q36" s="22" t="str">
        <f t="shared" si="11"/>
        <v>g</v>
      </c>
      <c r="R36" s="28">
        <f t="shared" si="17"/>
        <v>14</v>
      </c>
      <c r="S36" s="29" t="str">
        <f t="shared" si="18"/>
        <v>kg</v>
      </c>
    </row>
    <row r="37" spans="1:19" ht="17.45" customHeight="1" x14ac:dyDescent="0.25">
      <c r="A37" s="27"/>
      <c r="B37" s="28"/>
      <c r="C37" s="28"/>
      <c r="D37" s="28"/>
      <c r="E37" s="28" t="str">
        <f t="shared" si="12"/>
        <v/>
      </c>
      <c r="F37" s="28" t="str">
        <f t="shared" si="13"/>
        <v/>
      </c>
      <c r="G37" s="70" t="str">
        <f t="shared" si="14"/>
        <v/>
      </c>
      <c r="H37" s="33"/>
      <c r="I37" s="36" t="s">
        <v>35</v>
      </c>
      <c r="J37" s="32">
        <v>5</v>
      </c>
      <c r="K37" s="22" t="str">
        <f t="shared" si="19"/>
        <v>g</v>
      </c>
      <c r="L37" s="22">
        <f t="shared" si="15"/>
        <v>5.25</v>
      </c>
      <c r="M37" s="42" t="str">
        <f t="shared" si="16"/>
        <v>kg</v>
      </c>
      <c r="N37" s="33" t="str">
        <f>IF([1]菜單!$W$10="","",[1]菜單!$W$10)</f>
        <v>竹筍羹湯</v>
      </c>
      <c r="O37" s="73" t="s">
        <v>73</v>
      </c>
      <c r="P37" s="22">
        <v>15</v>
      </c>
      <c r="Q37" s="22" t="str">
        <f t="shared" si="11"/>
        <v>g</v>
      </c>
      <c r="R37" s="28">
        <f t="shared" si="17"/>
        <v>4.2</v>
      </c>
      <c r="S37" s="29" t="str">
        <f t="shared" si="18"/>
        <v>kg</v>
      </c>
    </row>
    <row r="38" spans="1:19" ht="17.45" customHeight="1" x14ac:dyDescent="0.25">
      <c r="A38" s="27"/>
      <c r="B38" s="28"/>
      <c r="C38" s="28"/>
      <c r="D38" s="28"/>
      <c r="E38" s="28" t="str">
        <f t="shared" si="12"/>
        <v/>
      </c>
      <c r="F38" s="28" t="str">
        <f t="shared" si="13"/>
        <v/>
      </c>
      <c r="G38" s="70" t="str">
        <f t="shared" si="14"/>
        <v/>
      </c>
      <c r="H38" s="33" t="str">
        <f>IF([1]菜單!$N$10="","",[1]菜單!$N$10)</f>
        <v>枸杞絲瓜</v>
      </c>
      <c r="I38" s="39" t="s">
        <v>74</v>
      </c>
      <c r="J38" s="32">
        <v>55</v>
      </c>
      <c r="K38" s="22" t="str">
        <f t="shared" si="19"/>
        <v>g</v>
      </c>
      <c r="L38" s="22">
        <f t="shared" si="15"/>
        <v>57.75</v>
      </c>
      <c r="M38" s="42" t="str">
        <f t="shared" si="16"/>
        <v>kg</v>
      </c>
      <c r="N38" s="33"/>
      <c r="O38" s="39" t="s">
        <v>35</v>
      </c>
      <c r="P38" s="22">
        <v>3</v>
      </c>
      <c r="Q38" s="22" t="str">
        <f t="shared" si="11"/>
        <v>g</v>
      </c>
      <c r="R38" s="28">
        <f t="shared" si="17"/>
        <v>0.84</v>
      </c>
      <c r="S38" s="29" t="str">
        <f t="shared" si="18"/>
        <v>kg</v>
      </c>
    </row>
    <row r="39" spans="1:19" ht="17.45" customHeight="1" x14ac:dyDescent="0.25">
      <c r="A39" s="27"/>
      <c r="B39" s="28"/>
      <c r="C39" s="28"/>
      <c r="D39" s="28"/>
      <c r="E39" s="28" t="str">
        <f t="shared" si="12"/>
        <v/>
      </c>
      <c r="F39" s="28" t="str">
        <f t="shared" si="13"/>
        <v/>
      </c>
      <c r="G39" s="70" t="str">
        <f t="shared" si="14"/>
        <v/>
      </c>
      <c r="H39" s="33"/>
      <c r="I39" s="36" t="s">
        <v>75</v>
      </c>
      <c r="J39" s="32">
        <v>5</v>
      </c>
      <c r="K39" s="22" t="str">
        <f t="shared" si="19"/>
        <v>g</v>
      </c>
      <c r="L39" s="22">
        <f t="shared" si="15"/>
        <v>5.25</v>
      </c>
      <c r="M39" s="42" t="str">
        <f t="shared" si="16"/>
        <v>kg</v>
      </c>
      <c r="N39" s="33"/>
      <c r="O39" s="73" t="s">
        <v>37</v>
      </c>
      <c r="P39" s="22">
        <v>3</v>
      </c>
      <c r="Q39" s="22" t="str">
        <f t="shared" si="11"/>
        <v>g</v>
      </c>
      <c r="R39" s="28">
        <f t="shared" si="17"/>
        <v>0.84</v>
      </c>
      <c r="S39" s="29" t="str">
        <f t="shared" si="18"/>
        <v>kg</v>
      </c>
    </row>
    <row r="40" spans="1:19" ht="17.45" customHeight="1" x14ac:dyDescent="0.25">
      <c r="A40" s="27"/>
      <c r="B40" s="22"/>
      <c r="C40" s="28"/>
      <c r="D40" s="28"/>
      <c r="E40" s="28" t="str">
        <f t="shared" si="12"/>
        <v/>
      </c>
      <c r="F40" s="28" t="str">
        <f t="shared" si="13"/>
        <v/>
      </c>
      <c r="G40" s="70" t="str">
        <f t="shared" si="14"/>
        <v/>
      </c>
      <c r="H40" s="33"/>
      <c r="I40" s="36" t="s">
        <v>76</v>
      </c>
      <c r="J40" s="32"/>
      <c r="K40" s="22" t="str">
        <f t="shared" si="19"/>
        <v/>
      </c>
      <c r="L40" s="22" t="str">
        <f t="shared" si="15"/>
        <v/>
      </c>
      <c r="M40" s="42" t="str">
        <f t="shared" si="16"/>
        <v/>
      </c>
      <c r="N40" s="33"/>
      <c r="O40" s="73"/>
      <c r="P40" s="47"/>
      <c r="Q40" s="22" t="str">
        <f t="shared" si="11"/>
        <v/>
      </c>
      <c r="R40" s="28" t="str">
        <f t="shared" si="17"/>
        <v/>
      </c>
      <c r="S40" s="29" t="str">
        <f t="shared" si="18"/>
        <v/>
      </c>
    </row>
    <row r="41" spans="1:19" ht="17.45" customHeight="1" x14ac:dyDescent="0.25">
      <c r="A41" s="27"/>
      <c r="B41" s="28"/>
      <c r="C41" s="28"/>
      <c r="D41" s="28"/>
      <c r="E41" s="28" t="str">
        <f t="shared" si="12"/>
        <v/>
      </c>
      <c r="F41" s="28" t="str">
        <f t="shared" si="13"/>
        <v/>
      </c>
      <c r="G41" s="70" t="str">
        <f t="shared" si="14"/>
        <v/>
      </c>
      <c r="H41" s="33" t="str">
        <f>IF([1]菜單!$O$10="","",[1]菜單!$O$10)</f>
        <v>有機蔬菜</v>
      </c>
      <c r="I41" s="36" t="s">
        <v>77</v>
      </c>
      <c r="J41" s="32">
        <v>70</v>
      </c>
      <c r="K41" s="22" t="str">
        <f t="shared" si="19"/>
        <v>g</v>
      </c>
      <c r="L41" s="22">
        <f t="shared" si="15"/>
        <v>73.5</v>
      </c>
      <c r="M41" s="42" t="str">
        <f t="shared" si="16"/>
        <v>kg</v>
      </c>
      <c r="N41" s="33"/>
      <c r="O41" s="73"/>
      <c r="P41" s="22"/>
      <c r="Q41" s="22" t="str">
        <f t="shared" si="11"/>
        <v/>
      </c>
      <c r="R41" s="28" t="str">
        <f t="shared" si="17"/>
        <v/>
      </c>
      <c r="S41" s="29" t="str">
        <f t="shared" si="18"/>
        <v/>
      </c>
    </row>
    <row r="42" spans="1:19" ht="17.45" customHeight="1" x14ac:dyDescent="0.25">
      <c r="A42" s="27"/>
      <c r="B42" s="28"/>
      <c r="C42" s="28"/>
      <c r="D42" s="28"/>
      <c r="E42" s="28" t="str">
        <f t="shared" si="12"/>
        <v/>
      </c>
      <c r="F42" s="28" t="str">
        <f t="shared" si="13"/>
        <v/>
      </c>
      <c r="G42" s="70" t="str">
        <f t="shared" si="14"/>
        <v/>
      </c>
      <c r="H42" s="33" t="str">
        <f>IF([1]菜單!$P$10="","",[1]菜單!$P$10)</f>
        <v>昆布大骨湯</v>
      </c>
      <c r="I42" s="36" t="s">
        <v>78</v>
      </c>
      <c r="J42" s="32">
        <v>20</v>
      </c>
      <c r="K42" s="22" t="str">
        <f t="shared" si="19"/>
        <v>g</v>
      </c>
      <c r="L42" s="22">
        <f t="shared" si="15"/>
        <v>21</v>
      </c>
      <c r="M42" s="42" t="str">
        <f t="shared" si="16"/>
        <v>kg</v>
      </c>
      <c r="N42" s="33"/>
      <c r="O42" s="46"/>
      <c r="P42" s="35"/>
      <c r="Q42" s="22" t="str">
        <f t="shared" si="11"/>
        <v/>
      </c>
      <c r="R42" s="28" t="str">
        <f t="shared" si="17"/>
        <v/>
      </c>
      <c r="S42" s="29" t="str">
        <f t="shared" si="18"/>
        <v/>
      </c>
    </row>
    <row r="43" spans="1:19" ht="17.45" customHeight="1" x14ac:dyDescent="0.25">
      <c r="A43" s="27"/>
      <c r="B43" s="28"/>
      <c r="C43" s="28"/>
      <c r="D43" s="28"/>
      <c r="E43" s="28" t="str">
        <f t="shared" si="12"/>
        <v/>
      </c>
      <c r="F43" s="28" t="str">
        <f t="shared" si="13"/>
        <v/>
      </c>
      <c r="G43" s="70" t="str">
        <f t="shared" si="14"/>
        <v/>
      </c>
      <c r="H43" s="33"/>
      <c r="I43" s="43" t="s">
        <v>79</v>
      </c>
      <c r="J43" s="28">
        <v>5</v>
      </c>
      <c r="K43" s="22" t="str">
        <f t="shared" si="19"/>
        <v>g</v>
      </c>
      <c r="L43" s="22">
        <f t="shared" si="15"/>
        <v>5.25</v>
      </c>
      <c r="M43" s="42" t="str">
        <f t="shared" si="16"/>
        <v>kg</v>
      </c>
      <c r="N43" s="51"/>
      <c r="O43" s="46"/>
      <c r="P43" s="35"/>
      <c r="Q43" s="22" t="str">
        <f t="shared" si="11"/>
        <v/>
      </c>
      <c r="R43" s="28" t="str">
        <f t="shared" si="17"/>
        <v/>
      </c>
      <c r="S43" s="29" t="str">
        <f t="shared" si="18"/>
        <v/>
      </c>
    </row>
    <row r="44" spans="1:19" ht="17.45" customHeight="1" x14ac:dyDescent="0.25">
      <c r="A44" s="27"/>
      <c r="B44" s="28"/>
      <c r="C44" s="28"/>
      <c r="D44" s="28"/>
      <c r="E44" s="28" t="str">
        <f t="shared" si="12"/>
        <v/>
      </c>
      <c r="F44" s="28" t="str">
        <f t="shared" si="13"/>
        <v/>
      </c>
      <c r="G44" s="70" t="str">
        <f t="shared" si="14"/>
        <v/>
      </c>
      <c r="H44" s="51"/>
      <c r="I44" s="55"/>
      <c r="J44" s="56"/>
      <c r="K44" s="22" t="str">
        <f t="shared" si="19"/>
        <v/>
      </c>
      <c r="L44" s="22" t="str">
        <f t="shared" si="15"/>
        <v/>
      </c>
      <c r="M44" s="42" t="str">
        <f t="shared" si="16"/>
        <v/>
      </c>
      <c r="N44" s="51"/>
      <c r="O44" s="46"/>
      <c r="P44" s="35"/>
      <c r="Q44" s="22" t="str">
        <f t="shared" si="11"/>
        <v/>
      </c>
      <c r="R44" s="28" t="str">
        <f t="shared" si="17"/>
        <v/>
      </c>
      <c r="S44" s="29" t="str">
        <f t="shared" si="18"/>
        <v/>
      </c>
    </row>
    <row r="45" spans="1:19" ht="17.45" customHeight="1" x14ac:dyDescent="0.25">
      <c r="A45" s="27"/>
      <c r="B45" s="28"/>
      <c r="C45" s="28"/>
      <c r="D45" s="28"/>
      <c r="E45" s="28" t="str">
        <f t="shared" si="12"/>
        <v/>
      </c>
      <c r="F45" s="28" t="str">
        <f t="shared" si="13"/>
        <v/>
      </c>
      <c r="G45" s="70" t="str">
        <f t="shared" si="14"/>
        <v/>
      </c>
      <c r="H45" s="51"/>
      <c r="I45" s="36"/>
      <c r="J45" s="32"/>
      <c r="K45" s="22" t="str">
        <f t="shared" si="19"/>
        <v/>
      </c>
      <c r="L45" s="22" t="str">
        <f t="shared" si="15"/>
        <v/>
      </c>
      <c r="M45" s="42" t="str">
        <f t="shared" si="16"/>
        <v/>
      </c>
      <c r="N45" s="51"/>
      <c r="O45" s="46"/>
      <c r="P45" s="35"/>
      <c r="Q45" s="22" t="str">
        <f t="shared" si="11"/>
        <v/>
      </c>
      <c r="R45" s="28" t="str">
        <f t="shared" si="17"/>
        <v/>
      </c>
      <c r="S45" s="29" t="str">
        <f t="shared" si="18"/>
        <v/>
      </c>
    </row>
    <row r="46" spans="1:19" ht="17.45" customHeight="1" thickBot="1" x14ac:dyDescent="0.3">
      <c r="A46" s="57"/>
      <c r="B46" s="58"/>
      <c r="C46" s="58"/>
      <c r="D46" s="58"/>
      <c r="E46" s="58" t="str">
        <f t="shared" si="12"/>
        <v/>
      </c>
      <c r="F46" s="58" t="str">
        <f t="shared" si="13"/>
        <v/>
      </c>
      <c r="G46" s="74" t="str">
        <f t="shared" si="14"/>
        <v/>
      </c>
      <c r="H46" s="51"/>
      <c r="I46" s="36"/>
      <c r="J46" s="32"/>
      <c r="K46" s="22" t="str">
        <f t="shared" si="19"/>
        <v/>
      </c>
      <c r="L46" s="58" t="str">
        <f t="shared" si="15"/>
        <v/>
      </c>
      <c r="M46" s="62" t="str">
        <f t="shared" si="16"/>
        <v/>
      </c>
      <c r="N46" s="60"/>
      <c r="O46" s="61"/>
      <c r="P46" s="58"/>
      <c r="Q46" s="58"/>
      <c r="R46" s="58" t="str">
        <f t="shared" si="17"/>
        <v/>
      </c>
      <c r="S46" s="62" t="str">
        <f t="shared" si="18"/>
        <v/>
      </c>
    </row>
    <row r="47" spans="1:19" ht="17.25" customHeight="1" thickBot="1" x14ac:dyDescent="0.3">
      <c r="A47" s="1"/>
      <c r="B47" s="2" t="s">
        <v>0</v>
      </c>
      <c r="C47" s="3"/>
      <c r="D47" s="4"/>
      <c r="E47" s="4" t="s">
        <v>1</v>
      </c>
      <c r="F47" s="5">
        <v>280</v>
      </c>
      <c r="G47" s="6"/>
      <c r="H47" s="7" t="s">
        <v>2</v>
      </c>
      <c r="I47" s="8"/>
      <c r="J47" s="4"/>
      <c r="K47" s="4" t="s">
        <v>1</v>
      </c>
      <c r="L47" s="5">
        <v>1050</v>
      </c>
      <c r="M47" s="5"/>
      <c r="N47" s="9" t="s">
        <v>3</v>
      </c>
      <c r="O47" s="8"/>
      <c r="P47" s="4"/>
      <c r="Q47" s="4" t="s">
        <v>1</v>
      </c>
      <c r="R47" s="5">
        <v>280</v>
      </c>
      <c r="S47" s="10"/>
    </row>
    <row r="48" spans="1:19" ht="17.45" customHeight="1" thickBot="1" x14ac:dyDescent="0.3">
      <c r="A48" s="11"/>
      <c r="B48" s="12" t="s">
        <v>4</v>
      </c>
      <c r="C48" s="13" t="s">
        <v>5</v>
      </c>
      <c r="D48" s="13" t="s">
        <v>6</v>
      </c>
      <c r="E48" s="12" t="s">
        <v>7</v>
      </c>
      <c r="F48" s="12" t="s">
        <v>8</v>
      </c>
      <c r="G48" s="14" t="s">
        <v>11</v>
      </c>
      <c r="H48" s="15" t="s">
        <v>4</v>
      </c>
      <c r="I48" s="13" t="s">
        <v>5</v>
      </c>
      <c r="J48" s="13" t="s">
        <v>6</v>
      </c>
      <c r="K48" s="12" t="s">
        <v>7</v>
      </c>
      <c r="L48" s="12" t="s">
        <v>8</v>
      </c>
      <c r="M48" s="14" t="s">
        <v>11</v>
      </c>
      <c r="N48" s="15" t="s">
        <v>4</v>
      </c>
      <c r="O48" s="13" t="s">
        <v>5</v>
      </c>
      <c r="P48" s="13" t="s">
        <v>6</v>
      </c>
      <c r="Q48" s="12" t="s">
        <v>7</v>
      </c>
      <c r="R48" s="12" t="s">
        <v>8</v>
      </c>
      <c r="S48" s="14" t="s">
        <v>11</v>
      </c>
    </row>
    <row r="49" spans="1:19" ht="17.45" customHeight="1" x14ac:dyDescent="0.25">
      <c r="A49" s="64">
        <f>IF([1]菜單!$A$11="","",[1]菜單!$A$11)</f>
        <v>45882</v>
      </c>
      <c r="B49" s="22" t="str">
        <f>IF([1]菜單!$C$11="","",[1]菜單!$C$11)</f>
        <v>香雞堡</v>
      </c>
      <c r="C49" s="17" t="s">
        <v>80</v>
      </c>
      <c r="D49" s="17">
        <v>1</v>
      </c>
      <c r="E49" s="22" t="s">
        <v>49</v>
      </c>
      <c r="F49" s="66">
        <v>280</v>
      </c>
      <c r="G49" s="75" t="s">
        <v>49</v>
      </c>
      <c r="H49" s="24" t="str">
        <f>IF([1]菜單!$J$11="","",[1]菜單!$J$11)</f>
        <v>糙米飯</v>
      </c>
      <c r="I49" s="25" t="s">
        <v>12</v>
      </c>
      <c r="J49" s="26">
        <v>60</v>
      </c>
      <c r="K49" s="47" t="str">
        <f t="shared" ref="K49:K69" si="20">IF($J49="","","g")</f>
        <v>g</v>
      </c>
      <c r="L49" s="26">
        <f>IF(($J49*$L$47)/1000=0,"",($J49*$L$47)/1000)</f>
        <v>63</v>
      </c>
      <c r="M49" s="76" t="str">
        <f>IF($L49="","","kg")</f>
        <v>kg</v>
      </c>
      <c r="N49" s="77" t="str">
        <f>IF([1]菜單!$Q$11="","",[1]菜單!$Q$11)</f>
        <v>糙米飯</v>
      </c>
      <c r="O49" s="25" t="s">
        <v>12</v>
      </c>
      <c r="P49" s="26">
        <v>60</v>
      </c>
      <c r="Q49" s="22" t="str">
        <f t="shared" ref="Q49:Q69" si="21">IF($P49="","","g")</f>
        <v>g</v>
      </c>
      <c r="R49" s="22">
        <f t="shared" ref="R49:R69" si="22">IF(($P49*$R$47)/1000=0,"",($P49*$R$47)/1000)</f>
        <v>16.8</v>
      </c>
      <c r="S49" s="42" t="str">
        <f t="shared" ref="S49:S69" si="23">IF($R49="","","kg")</f>
        <v>kg</v>
      </c>
    </row>
    <row r="50" spans="1:19" ht="17.45" customHeight="1" x14ac:dyDescent="0.25">
      <c r="A50" s="71" t="str">
        <f>IF([1]菜單!$B$5="","",[1]菜單!$B$5)</f>
        <v>三</v>
      </c>
      <c r="B50" s="22"/>
      <c r="C50" s="28" t="s">
        <v>81</v>
      </c>
      <c r="D50" s="28">
        <v>1</v>
      </c>
      <c r="E50" s="22" t="s">
        <v>49</v>
      </c>
      <c r="F50" s="22">
        <v>280</v>
      </c>
      <c r="G50" s="42" t="s">
        <v>49</v>
      </c>
      <c r="H50" s="33"/>
      <c r="I50" s="34" t="s">
        <v>14</v>
      </c>
      <c r="J50" s="35">
        <v>10</v>
      </c>
      <c r="K50" s="47" t="str">
        <f t="shared" si="20"/>
        <v>g</v>
      </c>
      <c r="L50" s="22">
        <f>IF(($J50*$L$47)/1000=0,"",($J50*$L$47)/1000)</f>
        <v>10.5</v>
      </c>
      <c r="M50" s="42" t="str">
        <f t="shared" ref="M50:M69" si="24">IF($L50="","","kg")</f>
        <v>kg</v>
      </c>
      <c r="N50" s="78"/>
      <c r="O50" s="34" t="s">
        <v>14</v>
      </c>
      <c r="P50" s="35">
        <v>10</v>
      </c>
      <c r="Q50" s="22" t="str">
        <f t="shared" si="21"/>
        <v>g</v>
      </c>
      <c r="R50" s="22">
        <f t="shared" si="22"/>
        <v>2.8</v>
      </c>
      <c r="S50" s="42" t="str">
        <f t="shared" si="23"/>
        <v>kg</v>
      </c>
    </row>
    <row r="51" spans="1:19" ht="17.45" customHeight="1" x14ac:dyDescent="0.25">
      <c r="A51" s="71"/>
      <c r="B51" s="22" t="str">
        <f>IF([1]菜單!$E$11="","",[1]菜單!$E$11)</f>
        <v>研磨豆漿</v>
      </c>
      <c r="C51" s="28" t="s">
        <v>82</v>
      </c>
      <c r="D51" s="28">
        <v>35</v>
      </c>
      <c r="E51" s="22" t="str">
        <f t="shared" ref="E51:E69" si="25">IF($D51="","","g")</f>
        <v>g</v>
      </c>
      <c r="F51" s="22">
        <f t="shared" ref="F51:F69" si="26">IF(($D51*$F$47)/1000=0,"",($D51*$F$47)/1000)</f>
        <v>9.8000000000000007</v>
      </c>
      <c r="G51" s="42" t="str">
        <f t="shared" ref="G51:G69" si="27">IF($F51="","","kg")</f>
        <v>kg</v>
      </c>
      <c r="H51" s="33" t="str">
        <f>IF([1]菜單!$K$11="","",[1]菜單!$K$11)</f>
        <v>糖醋豆包</v>
      </c>
      <c r="I51" s="36" t="s">
        <v>83</v>
      </c>
      <c r="J51" s="32">
        <v>45</v>
      </c>
      <c r="K51" s="47" t="str">
        <f t="shared" si="20"/>
        <v>g</v>
      </c>
      <c r="L51" s="47">
        <f t="shared" ref="L51:L69" si="28">IF(($J51*$L$47)/1000=0,"",($J51*$L$47)/1000)</f>
        <v>47.25</v>
      </c>
      <c r="M51" s="53" t="str">
        <f t="shared" si="24"/>
        <v>kg</v>
      </c>
      <c r="N51" s="78" t="str">
        <f>IF([1]菜單!$R$11="","",[1]菜單!$R$11)</f>
        <v>三杯雞丁</v>
      </c>
      <c r="O51" s="79" t="s">
        <v>54</v>
      </c>
      <c r="P51" s="22">
        <v>50</v>
      </c>
      <c r="Q51" s="22" t="str">
        <f t="shared" si="21"/>
        <v>g</v>
      </c>
      <c r="R51" s="22">
        <f t="shared" si="22"/>
        <v>14</v>
      </c>
      <c r="S51" s="42" t="str">
        <f t="shared" si="23"/>
        <v>kg</v>
      </c>
    </row>
    <row r="52" spans="1:19" ht="17.45" customHeight="1" x14ac:dyDescent="0.25">
      <c r="A52" s="71"/>
      <c r="B52" s="22" t="str">
        <f>IF([1]菜單!$F$11="","",[1]菜單!$F$11)</f>
        <v>鮪魚炒蛋</v>
      </c>
      <c r="C52" s="22" t="s">
        <v>51</v>
      </c>
      <c r="D52" s="22">
        <v>35</v>
      </c>
      <c r="E52" s="22" t="str">
        <f t="shared" si="25"/>
        <v>g</v>
      </c>
      <c r="F52" s="22">
        <f t="shared" si="26"/>
        <v>9.8000000000000007</v>
      </c>
      <c r="G52" s="42" t="str">
        <f t="shared" si="27"/>
        <v>kg</v>
      </c>
      <c r="H52" s="33"/>
      <c r="I52" s="36" t="s">
        <v>84</v>
      </c>
      <c r="J52" s="32">
        <v>15</v>
      </c>
      <c r="K52" s="47" t="str">
        <f t="shared" si="20"/>
        <v>g</v>
      </c>
      <c r="L52" s="47">
        <f t="shared" si="28"/>
        <v>15.75</v>
      </c>
      <c r="M52" s="53" t="str">
        <f t="shared" si="24"/>
        <v>kg</v>
      </c>
      <c r="N52" s="78"/>
      <c r="O52" s="37" t="s">
        <v>57</v>
      </c>
      <c r="P52" s="38">
        <v>25</v>
      </c>
      <c r="Q52" s="22" t="str">
        <f t="shared" si="21"/>
        <v>g</v>
      </c>
      <c r="R52" s="22">
        <f t="shared" si="22"/>
        <v>7</v>
      </c>
      <c r="S52" s="42" t="str">
        <f t="shared" si="23"/>
        <v>kg</v>
      </c>
    </row>
    <row r="53" spans="1:19" ht="17.45" customHeight="1" x14ac:dyDescent="0.25">
      <c r="A53" s="71"/>
      <c r="B53" s="22"/>
      <c r="C53" s="22" t="s">
        <v>85</v>
      </c>
      <c r="D53" s="22">
        <v>15</v>
      </c>
      <c r="E53" s="22" t="str">
        <f t="shared" si="25"/>
        <v>g</v>
      </c>
      <c r="F53" s="22">
        <f t="shared" si="26"/>
        <v>4.2</v>
      </c>
      <c r="G53" s="42" t="str">
        <f t="shared" si="27"/>
        <v>kg</v>
      </c>
      <c r="H53" s="33"/>
      <c r="I53" s="36" t="s">
        <v>86</v>
      </c>
      <c r="J53" s="32">
        <v>8</v>
      </c>
      <c r="K53" s="47" t="str">
        <f t="shared" si="20"/>
        <v>g</v>
      </c>
      <c r="L53" s="22">
        <f t="shared" si="28"/>
        <v>8.4</v>
      </c>
      <c r="M53" s="42" t="str">
        <f t="shared" si="24"/>
        <v>kg</v>
      </c>
      <c r="N53" s="78"/>
      <c r="O53" s="37" t="s">
        <v>87</v>
      </c>
      <c r="P53" s="38">
        <v>15</v>
      </c>
      <c r="Q53" s="22" t="str">
        <f t="shared" si="21"/>
        <v>g</v>
      </c>
      <c r="R53" s="22">
        <f t="shared" si="22"/>
        <v>4.2</v>
      </c>
      <c r="S53" s="42" t="str">
        <f t="shared" si="23"/>
        <v>kg</v>
      </c>
    </row>
    <row r="54" spans="1:19" ht="17.45" customHeight="1" x14ac:dyDescent="0.25">
      <c r="A54" s="33"/>
      <c r="B54" s="22"/>
      <c r="C54" s="22" t="s">
        <v>88</v>
      </c>
      <c r="D54" s="22">
        <v>10</v>
      </c>
      <c r="E54" s="22" t="str">
        <f t="shared" si="25"/>
        <v>g</v>
      </c>
      <c r="F54" s="22">
        <f>IF(($D54*$F$47)/1000=0,"",($D54*$F$47)/1000)</f>
        <v>2.8</v>
      </c>
      <c r="G54" s="42" t="str">
        <f>IF($F54="","","kg")</f>
        <v>kg</v>
      </c>
      <c r="H54" s="33"/>
      <c r="I54" s="80" t="s">
        <v>89</v>
      </c>
      <c r="J54" s="32"/>
      <c r="K54" s="47" t="str">
        <f t="shared" si="20"/>
        <v/>
      </c>
      <c r="L54" s="22" t="str">
        <f>IF(($J54*$L$47)/1000=0,"",($J54*$L$47)/1000)</f>
        <v/>
      </c>
      <c r="M54" s="42" t="str">
        <f t="shared" si="24"/>
        <v/>
      </c>
      <c r="N54" s="78"/>
      <c r="O54" s="43" t="s">
        <v>90</v>
      </c>
      <c r="P54" s="32">
        <v>10</v>
      </c>
      <c r="Q54" s="22" t="str">
        <f t="shared" si="21"/>
        <v>g</v>
      </c>
      <c r="R54" s="22">
        <f t="shared" si="22"/>
        <v>2.8</v>
      </c>
      <c r="S54" s="42" t="str">
        <f t="shared" si="23"/>
        <v>kg</v>
      </c>
    </row>
    <row r="55" spans="1:19" ht="17.45" customHeight="1" x14ac:dyDescent="0.25">
      <c r="A55" s="71"/>
      <c r="B55" s="22" t="str">
        <f>IF([1]菜單!$I$11="","",[1]菜單!$I$11)</f>
        <v>備100</v>
      </c>
      <c r="C55" s="22"/>
      <c r="D55" s="22"/>
      <c r="E55" s="22" t="str">
        <f t="shared" si="25"/>
        <v/>
      </c>
      <c r="F55" s="22" t="str">
        <f>IF(($D55*$F$47)/1000=0,"",($D55*$F$47)/1000)</f>
        <v/>
      </c>
      <c r="G55" s="42" t="str">
        <f>IF($F55="","","kg")</f>
        <v/>
      </c>
      <c r="H55" s="78" t="str">
        <f>IF([1]菜單!$M$11="","",[1]菜單!$M$11)</f>
        <v>海苔蒸蛋</v>
      </c>
      <c r="I55" s="43" t="s">
        <v>51</v>
      </c>
      <c r="J55" s="28">
        <v>40</v>
      </c>
      <c r="K55" s="47" t="str">
        <f t="shared" si="20"/>
        <v>g</v>
      </c>
      <c r="L55" s="22">
        <f t="shared" si="28"/>
        <v>42</v>
      </c>
      <c r="M55" s="42" t="str">
        <f t="shared" si="24"/>
        <v>kg</v>
      </c>
      <c r="N55" s="78"/>
      <c r="O55" s="36" t="s">
        <v>91</v>
      </c>
      <c r="P55" s="32">
        <v>1</v>
      </c>
      <c r="Q55" s="22" t="str">
        <f t="shared" si="21"/>
        <v>g</v>
      </c>
      <c r="R55" s="22">
        <f t="shared" si="22"/>
        <v>0.28000000000000003</v>
      </c>
      <c r="S55" s="42" t="str">
        <f t="shared" si="23"/>
        <v>kg</v>
      </c>
    </row>
    <row r="56" spans="1:19" ht="17.45" customHeight="1" x14ac:dyDescent="0.25">
      <c r="A56" s="71"/>
      <c r="B56" s="22"/>
      <c r="C56" s="22"/>
      <c r="D56" s="22"/>
      <c r="E56" s="22" t="str">
        <f t="shared" si="25"/>
        <v/>
      </c>
      <c r="F56" s="22" t="str">
        <f t="shared" si="26"/>
        <v/>
      </c>
      <c r="G56" s="42" t="str">
        <f t="shared" si="27"/>
        <v/>
      </c>
      <c r="H56" s="81"/>
      <c r="I56" s="43" t="s">
        <v>92</v>
      </c>
      <c r="J56" s="28"/>
      <c r="K56" s="47" t="str">
        <f t="shared" si="20"/>
        <v/>
      </c>
      <c r="L56" s="22" t="str">
        <f t="shared" si="28"/>
        <v/>
      </c>
      <c r="M56" s="42" t="str">
        <f t="shared" si="24"/>
        <v/>
      </c>
      <c r="N56" s="82"/>
      <c r="O56" s="36" t="s">
        <v>93</v>
      </c>
      <c r="P56" s="32"/>
      <c r="Q56" s="22" t="str">
        <f t="shared" si="21"/>
        <v/>
      </c>
      <c r="R56" s="22" t="str">
        <f t="shared" si="22"/>
        <v/>
      </c>
      <c r="S56" s="42" t="str">
        <f t="shared" si="23"/>
        <v/>
      </c>
    </row>
    <row r="57" spans="1:19" ht="17.45" customHeight="1" x14ac:dyDescent="0.25">
      <c r="A57" s="71"/>
      <c r="B57" s="22"/>
      <c r="C57" s="22"/>
      <c r="D57" s="22"/>
      <c r="E57" s="22" t="str">
        <f t="shared" si="25"/>
        <v/>
      </c>
      <c r="F57" s="22"/>
      <c r="G57" s="42"/>
      <c r="H57" s="33" t="str">
        <f>IF([1]菜單!$N$11="","",[1]菜單!$N$11)</f>
        <v>咖哩鮮蔬</v>
      </c>
      <c r="I57" s="83" t="s">
        <v>94</v>
      </c>
      <c r="J57" s="28">
        <v>30</v>
      </c>
      <c r="K57" s="47" t="str">
        <f t="shared" si="20"/>
        <v>g</v>
      </c>
      <c r="L57" s="22">
        <f t="shared" si="28"/>
        <v>31.5</v>
      </c>
      <c r="M57" s="42" t="str">
        <f t="shared" si="24"/>
        <v>kg</v>
      </c>
      <c r="N57" s="78"/>
      <c r="O57" s="39" t="s">
        <v>95</v>
      </c>
      <c r="P57" s="84"/>
      <c r="Q57" s="22" t="str">
        <f t="shared" si="21"/>
        <v/>
      </c>
      <c r="R57" s="22" t="str">
        <f t="shared" si="22"/>
        <v/>
      </c>
      <c r="S57" s="42" t="str">
        <f t="shared" si="23"/>
        <v/>
      </c>
    </row>
    <row r="58" spans="1:19" ht="17.45" customHeight="1" x14ac:dyDescent="0.25">
      <c r="A58" s="71"/>
      <c r="B58" s="22"/>
      <c r="C58" s="22"/>
      <c r="D58" s="22"/>
      <c r="E58" s="22" t="str">
        <f t="shared" si="25"/>
        <v/>
      </c>
      <c r="F58" s="22"/>
      <c r="G58" s="42"/>
      <c r="H58" s="33"/>
      <c r="I58" s="83" t="s">
        <v>96</v>
      </c>
      <c r="J58" s="28">
        <v>20</v>
      </c>
      <c r="K58" s="47" t="str">
        <f t="shared" si="20"/>
        <v>g</v>
      </c>
      <c r="L58" s="47">
        <f t="shared" si="28"/>
        <v>21</v>
      </c>
      <c r="M58" s="53" t="str">
        <f t="shared" si="24"/>
        <v>kg</v>
      </c>
      <c r="N58" s="78" t="str">
        <f>IF([1]菜單!$T$11="","",[1]菜單!$T$11)</f>
        <v>蜜汁豆干</v>
      </c>
      <c r="O58" s="46" t="s">
        <v>97</v>
      </c>
      <c r="P58" s="35">
        <v>32</v>
      </c>
      <c r="Q58" s="22" t="str">
        <f t="shared" si="21"/>
        <v>g</v>
      </c>
      <c r="R58" s="22">
        <f t="shared" si="22"/>
        <v>8.9600000000000009</v>
      </c>
      <c r="S58" s="42" t="str">
        <f t="shared" si="23"/>
        <v>kg</v>
      </c>
    </row>
    <row r="59" spans="1:19" ht="17.45" customHeight="1" x14ac:dyDescent="0.25">
      <c r="A59" s="71"/>
      <c r="B59" s="22"/>
      <c r="C59" s="22"/>
      <c r="D59" s="22"/>
      <c r="E59" s="22" t="str">
        <f t="shared" si="25"/>
        <v/>
      </c>
      <c r="F59" s="22"/>
      <c r="G59" s="42"/>
      <c r="H59" s="33"/>
      <c r="I59" s="36" t="s">
        <v>98</v>
      </c>
      <c r="J59" s="85">
        <v>10</v>
      </c>
      <c r="K59" s="47" t="str">
        <f t="shared" si="20"/>
        <v>g</v>
      </c>
      <c r="L59" s="47">
        <f t="shared" si="28"/>
        <v>10.5</v>
      </c>
      <c r="M59" s="53" t="str">
        <f t="shared" si="24"/>
        <v>kg</v>
      </c>
      <c r="N59" s="78"/>
      <c r="O59" s="43" t="s">
        <v>99</v>
      </c>
      <c r="P59" s="28">
        <v>25</v>
      </c>
      <c r="Q59" s="22" t="str">
        <f t="shared" si="21"/>
        <v>g</v>
      </c>
      <c r="R59" s="22">
        <f t="shared" si="22"/>
        <v>7</v>
      </c>
      <c r="S59" s="42" t="str">
        <f t="shared" si="23"/>
        <v>kg</v>
      </c>
    </row>
    <row r="60" spans="1:19" ht="17.45" customHeight="1" x14ac:dyDescent="0.25">
      <c r="A60" s="71"/>
      <c r="B60" s="22"/>
      <c r="C60" s="46"/>
      <c r="D60" s="35"/>
      <c r="E60" s="22" t="str">
        <f t="shared" si="25"/>
        <v/>
      </c>
      <c r="F60" s="22" t="str">
        <f t="shared" si="26"/>
        <v/>
      </c>
      <c r="G60" s="42" t="str">
        <f t="shared" si="27"/>
        <v/>
      </c>
      <c r="H60" s="33"/>
      <c r="I60" s="37" t="s">
        <v>100</v>
      </c>
      <c r="J60" s="38"/>
      <c r="K60" s="47" t="str">
        <f t="shared" si="20"/>
        <v/>
      </c>
      <c r="L60" s="47" t="str">
        <f t="shared" si="28"/>
        <v/>
      </c>
      <c r="M60" s="53" t="str">
        <f t="shared" si="24"/>
        <v/>
      </c>
      <c r="N60" s="78"/>
      <c r="O60" s="39" t="s">
        <v>101</v>
      </c>
      <c r="P60" s="22"/>
      <c r="Q60" s="22" t="str">
        <f t="shared" si="21"/>
        <v/>
      </c>
      <c r="R60" s="22" t="str">
        <f t="shared" si="22"/>
        <v/>
      </c>
      <c r="S60" s="42" t="str">
        <f t="shared" si="23"/>
        <v/>
      </c>
    </row>
    <row r="61" spans="1:19" ht="17.45" customHeight="1" x14ac:dyDescent="0.25">
      <c r="A61" s="71"/>
      <c r="B61" s="22"/>
      <c r="C61" s="46"/>
      <c r="D61" s="35"/>
      <c r="E61" s="22" t="str">
        <f t="shared" si="25"/>
        <v/>
      </c>
      <c r="F61" s="22" t="str">
        <f t="shared" si="26"/>
        <v/>
      </c>
      <c r="G61" s="42" t="str">
        <f t="shared" si="27"/>
        <v/>
      </c>
      <c r="H61" s="33" t="str">
        <f>IF([1]菜單!$O$11="","",[1]菜單!$O$11)</f>
        <v>時蔬</v>
      </c>
      <c r="I61" s="37" t="s">
        <v>41</v>
      </c>
      <c r="J61" s="38">
        <v>60</v>
      </c>
      <c r="K61" s="47" t="str">
        <f t="shared" si="20"/>
        <v>g</v>
      </c>
      <c r="L61" s="47">
        <f t="shared" si="28"/>
        <v>63</v>
      </c>
      <c r="M61" s="53" t="str">
        <f t="shared" si="24"/>
        <v>kg</v>
      </c>
      <c r="N61" s="82"/>
      <c r="O61" s="43" t="s">
        <v>102</v>
      </c>
      <c r="P61" s="28"/>
      <c r="Q61" s="22" t="str">
        <f t="shared" si="21"/>
        <v/>
      </c>
      <c r="R61" s="22" t="str">
        <f t="shared" si="22"/>
        <v/>
      </c>
      <c r="S61" s="42" t="str">
        <f t="shared" si="23"/>
        <v/>
      </c>
    </row>
    <row r="62" spans="1:19" ht="17.45" customHeight="1" x14ac:dyDescent="0.25">
      <c r="A62" s="71"/>
      <c r="B62" s="22"/>
      <c r="C62" s="39"/>
      <c r="D62" s="22"/>
      <c r="E62" s="22" t="str">
        <f t="shared" si="25"/>
        <v/>
      </c>
      <c r="F62" s="22" t="str">
        <f t="shared" si="26"/>
        <v/>
      </c>
      <c r="G62" s="42" t="str">
        <f t="shared" si="27"/>
        <v/>
      </c>
      <c r="H62" s="33" t="str">
        <f>IF([1]菜單!$P$11="","",[1]菜單!$P$11)</f>
        <v>黑糖綜合圓</v>
      </c>
      <c r="I62" s="46" t="s">
        <v>103</v>
      </c>
      <c r="J62" s="35">
        <v>20</v>
      </c>
      <c r="K62" s="47" t="str">
        <f t="shared" si="20"/>
        <v>g</v>
      </c>
      <c r="L62" s="22">
        <f t="shared" si="28"/>
        <v>21</v>
      </c>
      <c r="M62" s="42" t="str">
        <f t="shared" si="24"/>
        <v>kg</v>
      </c>
      <c r="N62" s="78" t="str">
        <f>IF([1]菜單!$U$11="","",[1]菜單!$U$11)</f>
        <v>鐵板銀芽</v>
      </c>
      <c r="O62" s="43" t="s">
        <v>104</v>
      </c>
      <c r="P62" s="45">
        <v>45</v>
      </c>
      <c r="Q62" s="22" t="str">
        <f t="shared" si="21"/>
        <v>g</v>
      </c>
      <c r="R62" s="22">
        <f t="shared" si="22"/>
        <v>12.6</v>
      </c>
      <c r="S62" s="42" t="str">
        <f t="shared" si="23"/>
        <v>kg</v>
      </c>
    </row>
    <row r="63" spans="1:19" ht="17.45" customHeight="1" x14ac:dyDescent="0.25">
      <c r="A63" s="71"/>
      <c r="B63" s="22"/>
      <c r="C63" s="39"/>
      <c r="D63" s="35"/>
      <c r="E63" s="22" t="str">
        <f t="shared" si="25"/>
        <v/>
      </c>
      <c r="F63" s="22" t="str">
        <f t="shared" si="26"/>
        <v/>
      </c>
      <c r="G63" s="42" t="str">
        <f t="shared" si="27"/>
        <v/>
      </c>
      <c r="H63" s="44"/>
      <c r="I63" s="37" t="s">
        <v>105</v>
      </c>
      <c r="J63" s="38"/>
      <c r="K63" s="47" t="str">
        <f t="shared" si="20"/>
        <v/>
      </c>
      <c r="L63" s="22" t="str">
        <f t="shared" si="28"/>
        <v/>
      </c>
      <c r="M63" s="42" t="str">
        <f t="shared" si="24"/>
        <v/>
      </c>
      <c r="N63" s="82"/>
      <c r="O63" s="36" t="s">
        <v>56</v>
      </c>
      <c r="P63" s="32">
        <v>10</v>
      </c>
      <c r="Q63" s="22" t="str">
        <f t="shared" si="21"/>
        <v>g</v>
      </c>
      <c r="R63" s="22">
        <f t="shared" si="22"/>
        <v>2.8</v>
      </c>
      <c r="S63" s="42" t="str">
        <f t="shared" si="23"/>
        <v>kg</v>
      </c>
    </row>
    <row r="64" spans="1:19" ht="17.45" customHeight="1" x14ac:dyDescent="0.25">
      <c r="A64" s="71"/>
      <c r="B64" s="22"/>
      <c r="C64" s="22"/>
      <c r="D64" s="22"/>
      <c r="E64" s="22" t="str">
        <f t="shared" si="25"/>
        <v/>
      </c>
      <c r="F64" s="22" t="str">
        <f t="shared" si="26"/>
        <v/>
      </c>
      <c r="G64" s="42" t="str">
        <f t="shared" si="27"/>
        <v/>
      </c>
      <c r="H64" s="44"/>
      <c r="I64" s="52"/>
      <c r="J64" s="49"/>
      <c r="K64" s="47" t="str">
        <f t="shared" si="20"/>
        <v/>
      </c>
      <c r="L64" s="22" t="str">
        <f t="shared" si="28"/>
        <v/>
      </c>
      <c r="M64" s="42" t="str">
        <f t="shared" si="24"/>
        <v/>
      </c>
      <c r="N64" s="78"/>
      <c r="O64" s="36" t="s">
        <v>37</v>
      </c>
      <c r="P64" s="32">
        <v>5</v>
      </c>
      <c r="Q64" s="22" t="str">
        <f t="shared" si="21"/>
        <v>g</v>
      </c>
      <c r="R64" s="22">
        <f t="shared" si="22"/>
        <v>1.4</v>
      </c>
      <c r="S64" s="42" t="str">
        <f t="shared" si="23"/>
        <v>kg</v>
      </c>
    </row>
    <row r="65" spans="1:19" ht="17.45" customHeight="1" x14ac:dyDescent="0.25">
      <c r="A65" s="71"/>
      <c r="B65" s="22"/>
      <c r="C65" s="22"/>
      <c r="D65" s="22"/>
      <c r="E65" s="22" t="str">
        <f t="shared" si="25"/>
        <v/>
      </c>
      <c r="F65" s="22" t="str">
        <f t="shared" si="26"/>
        <v/>
      </c>
      <c r="G65" s="42" t="str">
        <f t="shared" si="27"/>
        <v/>
      </c>
      <c r="H65" s="54"/>
      <c r="I65" s="43"/>
      <c r="J65" s="49"/>
      <c r="K65" s="47" t="str">
        <f t="shared" si="20"/>
        <v/>
      </c>
      <c r="L65" s="22" t="str">
        <f t="shared" si="28"/>
        <v/>
      </c>
      <c r="M65" s="42" t="str">
        <f t="shared" si="24"/>
        <v/>
      </c>
      <c r="N65" s="78" t="str">
        <f>IF([1]菜單!$V$11="","",[1]菜單!$V$11)</f>
        <v>時蔬</v>
      </c>
      <c r="O65" s="39" t="s">
        <v>41</v>
      </c>
      <c r="P65" s="22">
        <v>50</v>
      </c>
      <c r="Q65" s="22" t="str">
        <f t="shared" si="21"/>
        <v>g</v>
      </c>
      <c r="R65" s="22">
        <f t="shared" si="22"/>
        <v>14</v>
      </c>
      <c r="S65" s="42" t="str">
        <f t="shared" si="23"/>
        <v>kg</v>
      </c>
    </row>
    <row r="66" spans="1:19" ht="17.45" customHeight="1" x14ac:dyDescent="0.25">
      <c r="A66" s="71"/>
      <c r="B66" s="22"/>
      <c r="C66" s="22"/>
      <c r="D66" s="22"/>
      <c r="E66" s="22" t="str">
        <f t="shared" si="25"/>
        <v/>
      </c>
      <c r="F66" s="22" t="str">
        <f t="shared" si="26"/>
        <v/>
      </c>
      <c r="G66" s="42" t="str">
        <f t="shared" si="27"/>
        <v/>
      </c>
      <c r="H66" s="44"/>
      <c r="I66" s="43"/>
      <c r="J66" s="49"/>
      <c r="K66" s="47" t="str">
        <f t="shared" si="20"/>
        <v/>
      </c>
      <c r="L66" s="22" t="str">
        <f t="shared" si="28"/>
        <v/>
      </c>
      <c r="M66" s="42" t="str">
        <f t="shared" si="24"/>
        <v/>
      </c>
      <c r="N66" s="78" t="str">
        <f>IF([1]菜單!$W$11="","",[1]菜單!$W$11)</f>
        <v>白菜針菇湯</v>
      </c>
      <c r="O66" s="86" t="s">
        <v>106</v>
      </c>
      <c r="P66" s="87">
        <v>15</v>
      </c>
      <c r="Q66" s="22" t="str">
        <f t="shared" si="21"/>
        <v>g</v>
      </c>
      <c r="R66" s="22">
        <f t="shared" si="22"/>
        <v>4.2</v>
      </c>
      <c r="S66" s="42" t="str">
        <f t="shared" si="23"/>
        <v>kg</v>
      </c>
    </row>
    <row r="67" spans="1:19" ht="17.45" customHeight="1" x14ac:dyDescent="0.25">
      <c r="A67" s="71"/>
      <c r="B67" s="22"/>
      <c r="C67" s="22"/>
      <c r="D67" s="22"/>
      <c r="E67" s="22"/>
      <c r="F67" s="22"/>
      <c r="G67" s="42"/>
      <c r="H67" s="54"/>
      <c r="I67" s="52"/>
      <c r="J67" s="49"/>
      <c r="K67" s="47" t="str">
        <f t="shared" si="20"/>
        <v/>
      </c>
      <c r="L67" s="22" t="str">
        <f t="shared" si="28"/>
        <v/>
      </c>
      <c r="M67" s="42" t="str">
        <f t="shared" si="24"/>
        <v/>
      </c>
      <c r="N67" s="33"/>
      <c r="O67" s="86" t="s">
        <v>107</v>
      </c>
      <c r="P67" s="87">
        <v>5</v>
      </c>
      <c r="Q67" s="22" t="str">
        <f t="shared" si="21"/>
        <v>g</v>
      </c>
      <c r="R67" s="22">
        <f t="shared" si="22"/>
        <v>1.4</v>
      </c>
      <c r="S67" s="42" t="str">
        <f t="shared" si="23"/>
        <v>kg</v>
      </c>
    </row>
    <row r="68" spans="1:19" ht="17.45" customHeight="1" x14ac:dyDescent="0.25">
      <c r="A68" s="71"/>
      <c r="B68" s="22"/>
      <c r="C68" s="22"/>
      <c r="D68" s="22"/>
      <c r="E68" s="22"/>
      <c r="F68" s="22"/>
      <c r="G68" s="42"/>
      <c r="H68" s="33"/>
      <c r="I68" s="46"/>
      <c r="J68" s="35"/>
      <c r="K68" s="47" t="str">
        <f t="shared" si="20"/>
        <v/>
      </c>
      <c r="L68" s="22" t="str">
        <f t="shared" si="28"/>
        <v/>
      </c>
      <c r="M68" s="42" t="str">
        <f t="shared" si="24"/>
        <v/>
      </c>
      <c r="N68" s="33"/>
      <c r="O68" s="86"/>
      <c r="P68" s="87"/>
      <c r="Q68" s="22" t="str">
        <f t="shared" si="21"/>
        <v/>
      </c>
      <c r="R68" s="22" t="str">
        <f t="shared" si="22"/>
        <v/>
      </c>
      <c r="S68" s="42" t="str">
        <f t="shared" si="23"/>
        <v/>
      </c>
    </row>
    <row r="69" spans="1:19" ht="17.45" customHeight="1" thickBot="1" x14ac:dyDescent="0.3">
      <c r="A69" s="57"/>
      <c r="B69" s="58"/>
      <c r="C69" s="58"/>
      <c r="D69" s="58"/>
      <c r="E69" s="58" t="str">
        <f t="shared" si="25"/>
        <v/>
      </c>
      <c r="F69" s="58" t="str">
        <f t="shared" si="26"/>
        <v/>
      </c>
      <c r="G69" s="62" t="str">
        <f t="shared" si="27"/>
        <v/>
      </c>
      <c r="H69" s="60"/>
      <c r="I69" s="88"/>
      <c r="J69" s="89"/>
      <c r="K69" s="58" t="str">
        <f t="shared" si="20"/>
        <v/>
      </c>
      <c r="L69" s="58" t="str">
        <f t="shared" si="28"/>
        <v/>
      </c>
      <c r="M69" s="62" t="str">
        <f t="shared" si="24"/>
        <v/>
      </c>
      <c r="N69" s="60"/>
      <c r="O69" s="61"/>
      <c r="P69" s="58"/>
      <c r="Q69" s="22" t="str">
        <f t="shared" si="21"/>
        <v/>
      </c>
      <c r="R69" s="58" t="str">
        <f t="shared" si="22"/>
        <v/>
      </c>
      <c r="S69" s="62" t="str">
        <f t="shared" si="23"/>
        <v/>
      </c>
    </row>
    <row r="70" spans="1:19" ht="17.25" customHeight="1" thickBot="1" x14ac:dyDescent="0.3">
      <c r="A70" s="1"/>
      <c r="B70" s="2" t="s">
        <v>0</v>
      </c>
      <c r="C70" s="3"/>
      <c r="D70" s="4"/>
      <c r="E70" s="4" t="s">
        <v>1</v>
      </c>
      <c r="F70" s="5">
        <v>280</v>
      </c>
      <c r="G70" s="6"/>
      <c r="H70" s="7" t="s">
        <v>2</v>
      </c>
      <c r="I70" s="8"/>
      <c r="J70" s="4"/>
      <c r="K70" s="4" t="s">
        <v>1</v>
      </c>
      <c r="L70" s="5">
        <v>1050</v>
      </c>
      <c r="M70" s="5"/>
      <c r="N70" s="9" t="s">
        <v>3</v>
      </c>
      <c r="O70" s="8"/>
      <c r="P70" s="4"/>
      <c r="Q70" s="4" t="s">
        <v>1</v>
      </c>
      <c r="R70" s="5">
        <v>280</v>
      </c>
      <c r="S70" s="10"/>
    </row>
    <row r="71" spans="1:19" ht="17.45" customHeight="1" thickBot="1" x14ac:dyDescent="0.3">
      <c r="A71" s="11"/>
      <c r="B71" s="12" t="s">
        <v>4</v>
      </c>
      <c r="C71" s="13" t="s">
        <v>5</v>
      </c>
      <c r="D71" s="13" t="s">
        <v>6</v>
      </c>
      <c r="E71" s="12" t="s">
        <v>108</v>
      </c>
      <c r="F71" s="12" t="s">
        <v>8</v>
      </c>
      <c r="G71" s="14" t="s">
        <v>11</v>
      </c>
      <c r="H71" s="15" t="s">
        <v>4</v>
      </c>
      <c r="I71" s="13" t="s">
        <v>5</v>
      </c>
      <c r="J71" s="13" t="s">
        <v>6</v>
      </c>
      <c r="K71" s="12" t="s">
        <v>7</v>
      </c>
      <c r="L71" s="12" t="s">
        <v>8</v>
      </c>
      <c r="M71" s="14" t="s">
        <v>11</v>
      </c>
      <c r="N71" s="15" t="s">
        <v>109</v>
      </c>
      <c r="O71" s="13" t="s">
        <v>5</v>
      </c>
      <c r="P71" s="13" t="s">
        <v>6</v>
      </c>
      <c r="Q71" s="12" t="s">
        <v>108</v>
      </c>
      <c r="R71" s="12" t="s">
        <v>110</v>
      </c>
      <c r="S71" s="14" t="s">
        <v>11</v>
      </c>
    </row>
    <row r="72" spans="1:19" ht="17.45" customHeight="1" x14ac:dyDescent="0.25">
      <c r="A72" s="16">
        <f>IF([1]菜單!$A$12="","",[1]菜單!$A$12)</f>
        <v>45883</v>
      </c>
      <c r="B72" s="17" t="str">
        <f>IF([1]菜單!$C$12="","",[1]菜單!$C$12)</f>
        <v>皮蛋瘦肉粥</v>
      </c>
      <c r="C72" s="45" t="s">
        <v>12</v>
      </c>
      <c r="D72" s="45">
        <v>30</v>
      </c>
      <c r="E72" s="28" t="str">
        <f t="shared" ref="E72:E90" si="29">IF($D72="","","g")</f>
        <v>g</v>
      </c>
      <c r="F72" s="28">
        <f t="shared" ref="F72:F90" si="30">IF(($D72*$F$70)/1000=0,"",($D72*$F$70)/1000)</f>
        <v>8.4</v>
      </c>
      <c r="G72" s="29" t="str">
        <f t="shared" ref="G72:G90" si="31">IF($F72="","","kg")</f>
        <v>kg</v>
      </c>
      <c r="H72" s="90" t="str">
        <f>IF([1]菜單!$J$12="","",[1]菜單!$J$12)</f>
        <v>糙米飯</v>
      </c>
      <c r="I72" s="25" t="s">
        <v>111</v>
      </c>
      <c r="J72" s="26">
        <v>60</v>
      </c>
      <c r="K72" s="17" t="str">
        <f>IF($J72="","","g")</f>
        <v>g</v>
      </c>
      <c r="L72" s="17">
        <f>IF(($J72*$L$70)/1000=0,"",($J72*$L$70)/1000)</f>
        <v>63</v>
      </c>
      <c r="M72" s="18" t="str">
        <f>IF($L72="","","kg")</f>
        <v>kg</v>
      </c>
      <c r="N72" s="90" t="str">
        <f>IF([1]菜單!$Q$12="","",[1]菜單!$Q$12)</f>
        <v>紅藜麥飯</v>
      </c>
      <c r="O72" s="25" t="s">
        <v>50</v>
      </c>
      <c r="P72" s="26">
        <v>70</v>
      </c>
      <c r="Q72" s="22" t="str">
        <f t="shared" ref="Q72:Q90" si="32">IF($P72="","","g")</f>
        <v>g</v>
      </c>
      <c r="R72" s="17">
        <f>IF(($P72*$R$70)/1000=0,"",($P72*$R$70)/1000)</f>
        <v>19.600000000000001</v>
      </c>
      <c r="S72" s="18" t="str">
        <f>IF($R72="","","kg")</f>
        <v>kg</v>
      </c>
    </row>
    <row r="73" spans="1:19" ht="17.45" customHeight="1" x14ac:dyDescent="0.25">
      <c r="A73" s="27" t="str">
        <f>IF([1]菜單!$B$12="","",[1]菜單!$B$12)</f>
        <v>四</v>
      </c>
      <c r="B73" s="28"/>
      <c r="C73" s="45" t="s">
        <v>33</v>
      </c>
      <c r="D73" s="45">
        <v>10</v>
      </c>
      <c r="E73" s="28" t="str">
        <f t="shared" si="29"/>
        <v>g</v>
      </c>
      <c r="F73" s="28">
        <f t="shared" si="30"/>
        <v>2.8</v>
      </c>
      <c r="G73" s="29" t="str">
        <f t="shared" si="31"/>
        <v>kg</v>
      </c>
      <c r="H73" s="44"/>
      <c r="I73" s="34" t="s">
        <v>14</v>
      </c>
      <c r="J73" s="35">
        <v>10</v>
      </c>
      <c r="K73" s="28" t="str">
        <f t="shared" ref="K73:K90" si="33">IF($J73="","","g")</f>
        <v>g</v>
      </c>
      <c r="L73" s="28">
        <f>IF(($J73*$L$70)/1000=0,"",($J73*$L$70)/1000)</f>
        <v>10.5</v>
      </c>
      <c r="M73" s="29" t="str">
        <f t="shared" ref="M73:M90" si="34">IF($L73="","","kg")</f>
        <v>kg</v>
      </c>
      <c r="N73" s="33"/>
      <c r="O73" s="31" t="s">
        <v>112</v>
      </c>
      <c r="P73" s="32">
        <v>1</v>
      </c>
      <c r="Q73" s="22" t="str">
        <f t="shared" si="32"/>
        <v>g</v>
      </c>
      <c r="R73" s="28">
        <f>IF(($P73*$R$70)/1000=0,"",($P73*$R$70)/1000)</f>
        <v>0.28000000000000003</v>
      </c>
      <c r="S73" s="29" t="str">
        <f t="shared" ref="S73:S90" si="35">IF($R73="","","kg")</f>
        <v>kg</v>
      </c>
    </row>
    <row r="74" spans="1:19" ht="17.45" customHeight="1" x14ac:dyDescent="0.25">
      <c r="A74" s="27"/>
      <c r="B74" s="28"/>
      <c r="C74" s="45" t="s">
        <v>113</v>
      </c>
      <c r="D74" s="91">
        <v>0.5</v>
      </c>
      <c r="E74" s="28" t="s">
        <v>114</v>
      </c>
      <c r="F74" s="28">
        <v>140</v>
      </c>
      <c r="G74" s="29" t="s">
        <v>114</v>
      </c>
      <c r="H74" s="44" t="str">
        <f>IF([1]菜單!$K$12="","",[1]菜單!$K$12)</f>
        <v>椒鹽魚丁</v>
      </c>
      <c r="I74" s="37" t="s">
        <v>115</v>
      </c>
      <c r="J74" s="28">
        <v>70</v>
      </c>
      <c r="K74" s="28" t="str">
        <f t="shared" si="33"/>
        <v>g</v>
      </c>
      <c r="L74" s="28">
        <f>IF(($J74*$L$70)/1000=0,"",($J74*$L$70)/1000)</f>
        <v>73.5</v>
      </c>
      <c r="M74" s="29" t="str">
        <f t="shared" si="34"/>
        <v>kg</v>
      </c>
      <c r="N74" s="33" t="str">
        <f>IF([1]菜單!$R$12="","",[1]菜單!$R$12)</f>
        <v>蒜泥白肉</v>
      </c>
      <c r="O74" s="79" t="s">
        <v>116</v>
      </c>
      <c r="P74" s="22">
        <v>60</v>
      </c>
      <c r="Q74" s="22" t="str">
        <f t="shared" si="32"/>
        <v>g</v>
      </c>
      <c r="R74" s="28">
        <f>IF(($P74*$R$70)/1000=0,"",($P74*$R$70)/1000)</f>
        <v>16.8</v>
      </c>
      <c r="S74" s="29" t="str">
        <f t="shared" si="35"/>
        <v>kg</v>
      </c>
    </row>
    <row r="75" spans="1:19" ht="17.45" customHeight="1" x14ac:dyDescent="0.25">
      <c r="A75" s="27"/>
      <c r="B75" s="28"/>
      <c r="C75" s="45" t="s">
        <v>117</v>
      </c>
      <c r="D75" s="45">
        <v>0.25</v>
      </c>
      <c r="E75" s="28" t="str">
        <f t="shared" si="29"/>
        <v>g</v>
      </c>
      <c r="F75" s="28">
        <f t="shared" si="30"/>
        <v>7.0000000000000007E-2</v>
      </c>
      <c r="G75" s="29" t="str">
        <f t="shared" si="31"/>
        <v>kg</v>
      </c>
      <c r="H75" s="44"/>
      <c r="I75" s="37" t="s">
        <v>118</v>
      </c>
      <c r="J75" s="38">
        <v>30</v>
      </c>
      <c r="K75" s="28" t="str">
        <f t="shared" si="33"/>
        <v>g</v>
      </c>
      <c r="L75" s="28">
        <f>IF(($J75*$L$70)/1000=0,"",($J75*$L$70)/1000)</f>
        <v>31.5</v>
      </c>
      <c r="M75" s="29" t="str">
        <f t="shared" si="34"/>
        <v>kg</v>
      </c>
      <c r="N75" s="33"/>
      <c r="O75" s="79" t="s">
        <v>119</v>
      </c>
      <c r="P75" s="40">
        <v>15</v>
      </c>
      <c r="Q75" s="22" t="str">
        <f t="shared" si="32"/>
        <v>g</v>
      </c>
      <c r="R75" s="28">
        <f>IF(($P75*$R$70)/1000=0,"",($P75*$R$70)/1000)</f>
        <v>4.2</v>
      </c>
      <c r="S75" s="29" t="str">
        <f>IF($R75="","","kg")</f>
        <v>kg</v>
      </c>
    </row>
    <row r="76" spans="1:19" ht="17.45" customHeight="1" x14ac:dyDescent="0.25">
      <c r="A76" s="27"/>
      <c r="B76" s="28"/>
      <c r="C76" s="45" t="s">
        <v>120</v>
      </c>
      <c r="D76" s="45">
        <v>5</v>
      </c>
      <c r="E76" s="28" t="str">
        <f t="shared" si="29"/>
        <v>g</v>
      </c>
      <c r="F76" s="28">
        <f t="shared" si="30"/>
        <v>1.4</v>
      </c>
      <c r="G76" s="29" t="str">
        <f t="shared" si="31"/>
        <v>kg</v>
      </c>
      <c r="H76" s="44"/>
      <c r="I76" s="37" t="s">
        <v>91</v>
      </c>
      <c r="J76" s="38">
        <v>1</v>
      </c>
      <c r="K76" s="28" t="str">
        <f t="shared" si="33"/>
        <v>g</v>
      </c>
      <c r="L76" s="28">
        <f>IF(($J76*$L$70)/1000=0,"",($J76*$L$70)/1000)</f>
        <v>1.05</v>
      </c>
      <c r="M76" s="29" t="str">
        <f t="shared" si="34"/>
        <v>kg</v>
      </c>
      <c r="N76" s="33"/>
      <c r="O76" s="79" t="s">
        <v>121</v>
      </c>
      <c r="P76" s="40">
        <v>10</v>
      </c>
      <c r="Q76" s="22" t="str">
        <f t="shared" si="32"/>
        <v>g</v>
      </c>
      <c r="R76" s="28">
        <f>IF(($P76*$R$70)/1000=0,"",($P76*$R$70)/1000)</f>
        <v>2.8</v>
      </c>
      <c r="S76" s="29" t="str">
        <f t="shared" si="35"/>
        <v>kg</v>
      </c>
    </row>
    <row r="77" spans="1:19" ht="17.45" customHeight="1" x14ac:dyDescent="0.25">
      <c r="A77" s="44"/>
      <c r="B77" s="28"/>
      <c r="C77" s="28" t="s">
        <v>122</v>
      </c>
      <c r="D77" s="28">
        <v>8</v>
      </c>
      <c r="E77" s="28" t="str">
        <f t="shared" si="29"/>
        <v>g</v>
      </c>
      <c r="F77" s="28">
        <f t="shared" si="30"/>
        <v>2.2400000000000002</v>
      </c>
      <c r="G77" s="29" t="str">
        <f t="shared" si="31"/>
        <v>kg</v>
      </c>
      <c r="H77" s="44" t="str">
        <f>IF([1]菜單!$M$12="","",[1]菜單!$M$12)</f>
        <v>肉燥豆腐</v>
      </c>
      <c r="I77" s="37" t="s">
        <v>123</v>
      </c>
      <c r="J77" s="38">
        <v>45</v>
      </c>
      <c r="K77" s="28" t="str">
        <f t="shared" si="33"/>
        <v>g</v>
      </c>
      <c r="L77" s="28">
        <f>IF(($J77*$L$70)/1000=0,"",($J77*$L$70)/1000)</f>
        <v>47.25</v>
      </c>
      <c r="M77" s="29" t="str">
        <f t="shared" si="34"/>
        <v>kg</v>
      </c>
      <c r="N77" s="33"/>
      <c r="O77" s="79" t="s">
        <v>124</v>
      </c>
      <c r="P77" s="40"/>
      <c r="Q77" s="22" t="str">
        <f t="shared" si="32"/>
        <v/>
      </c>
      <c r="R77" s="28" t="str">
        <f>IF(($P77*$R$70)/1000=0,"",($P77*$R$70)/1000)</f>
        <v/>
      </c>
      <c r="S77" s="29" t="str">
        <f t="shared" si="35"/>
        <v/>
      </c>
    </row>
    <row r="78" spans="1:19" ht="17.45" customHeight="1" x14ac:dyDescent="0.25">
      <c r="A78" s="27"/>
      <c r="B78" s="28" t="str">
        <f>IF([1]菜單!$E$12="","",[1]菜單!$E$12)</f>
        <v>珍珠丸子</v>
      </c>
      <c r="C78" s="28" t="s">
        <v>125</v>
      </c>
      <c r="D78" s="28">
        <v>1</v>
      </c>
      <c r="E78" s="28" t="s">
        <v>49</v>
      </c>
      <c r="F78" s="28">
        <v>280</v>
      </c>
      <c r="G78" s="29" t="s">
        <v>49</v>
      </c>
      <c r="H78" s="44"/>
      <c r="I78" s="37" t="s">
        <v>33</v>
      </c>
      <c r="J78" s="38">
        <v>15</v>
      </c>
      <c r="K78" s="28" t="str">
        <f t="shared" si="33"/>
        <v>g</v>
      </c>
      <c r="L78" s="28">
        <f>IF(($J78*$L$70)/1000=0,"",($J78*$L$70)/1000)</f>
        <v>15.75</v>
      </c>
      <c r="M78" s="29" t="str">
        <f t="shared" si="34"/>
        <v>kg</v>
      </c>
      <c r="N78" s="33" t="str">
        <f>IF([1]菜單!$T$12="","",[1]菜單!$T$12)</f>
        <v>蕃茄炒蛋</v>
      </c>
      <c r="O78" s="36" t="s">
        <v>126</v>
      </c>
      <c r="P78" s="32">
        <v>40</v>
      </c>
      <c r="Q78" s="22" t="str">
        <f t="shared" si="32"/>
        <v>g</v>
      </c>
      <c r="R78" s="28">
        <f>IF(($P78*$R$70)/1000=0,"",($P78*$R$70)/1000)</f>
        <v>11.2</v>
      </c>
      <c r="S78" s="29" t="str">
        <f t="shared" si="35"/>
        <v>kg</v>
      </c>
    </row>
    <row r="79" spans="1:19" ht="17.45" customHeight="1" x14ac:dyDescent="0.25">
      <c r="A79" s="27"/>
      <c r="B79" s="28" t="str">
        <f>IF([1]菜單!$F$12="","",[1]菜單!$F$12)</f>
        <v>銀絲卷</v>
      </c>
      <c r="C79" s="22" t="s">
        <v>127</v>
      </c>
      <c r="D79" s="22">
        <v>1</v>
      </c>
      <c r="E79" s="28" t="s">
        <v>49</v>
      </c>
      <c r="F79" s="28">
        <v>280</v>
      </c>
      <c r="G79" s="29" t="s">
        <v>49</v>
      </c>
      <c r="H79" s="44"/>
      <c r="I79" s="37" t="s">
        <v>128</v>
      </c>
      <c r="J79" s="38"/>
      <c r="K79" s="28" t="str">
        <f t="shared" si="33"/>
        <v/>
      </c>
      <c r="L79" s="28" t="str">
        <f>IF(($J79*$L$70)/1000=0,"",($J79*$L$70)/1000)</f>
        <v/>
      </c>
      <c r="M79" s="29" t="str">
        <f t="shared" si="34"/>
        <v/>
      </c>
      <c r="N79" s="33"/>
      <c r="O79" s="43" t="s">
        <v>129</v>
      </c>
      <c r="P79" s="32">
        <v>15</v>
      </c>
      <c r="Q79" s="22" t="str">
        <f t="shared" si="32"/>
        <v>g</v>
      </c>
      <c r="R79" s="28">
        <f>IF(($P79*$R$70)/1000=0,"",($P79*$R$70)/1000)</f>
        <v>4.2</v>
      </c>
      <c r="S79" s="29" t="str">
        <f t="shared" si="35"/>
        <v>kg</v>
      </c>
    </row>
    <row r="80" spans="1:19" ht="17.45" customHeight="1" x14ac:dyDescent="0.25">
      <c r="A80" s="27"/>
      <c r="B80" s="28" t="str">
        <f>IF([1]菜單!$I$12="","",[1]菜單!$I$12)</f>
        <v>備100</v>
      </c>
      <c r="C80" s="28"/>
      <c r="D80" s="28"/>
      <c r="E80" s="28" t="str">
        <f t="shared" si="29"/>
        <v/>
      </c>
      <c r="F80" s="28" t="str">
        <f t="shared" si="30"/>
        <v/>
      </c>
      <c r="G80" s="29" t="str">
        <f t="shared" si="31"/>
        <v/>
      </c>
      <c r="H80" s="33" t="str">
        <f>IF([1]菜單!$N$12="","",[1]菜單!$N$12)</f>
        <v>豆酥敏豆</v>
      </c>
      <c r="I80" s="37" t="s">
        <v>130</v>
      </c>
      <c r="J80" s="28">
        <v>50</v>
      </c>
      <c r="K80" s="28" t="str">
        <f t="shared" si="33"/>
        <v>g</v>
      </c>
      <c r="L80" s="28">
        <f>IF(($J80*$L$70)/1000=0,"",($J80*$L$70)/1000)</f>
        <v>52.5</v>
      </c>
      <c r="M80" s="29" t="str">
        <f t="shared" si="34"/>
        <v>kg</v>
      </c>
      <c r="N80" s="33"/>
      <c r="O80" s="43" t="s">
        <v>30</v>
      </c>
      <c r="P80" s="32">
        <v>10</v>
      </c>
      <c r="Q80" s="22" t="str">
        <f t="shared" si="32"/>
        <v>g</v>
      </c>
      <c r="R80" s="28">
        <f>IF(($P80*$R$70)/1000=0,"",($P80*$R$70)/1000)</f>
        <v>2.8</v>
      </c>
      <c r="S80" s="29" t="str">
        <f t="shared" si="35"/>
        <v>kg</v>
      </c>
    </row>
    <row r="81" spans="1:19" ht="17.45" customHeight="1" x14ac:dyDescent="0.25">
      <c r="A81" s="27"/>
      <c r="B81" s="28"/>
      <c r="C81" s="28"/>
      <c r="D81" s="28"/>
      <c r="E81" s="28" t="str">
        <f t="shared" si="29"/>
        <v/>
      </c>
      <c r="F81" s="28" t="str">
        <f t="shared" si="30"/>
        <v/>
      </c>
      <c r="G81" s="29" t="str">
        <f t="shared" si="31"/>
        <v/>
      </c>
      <c r="H81" s="33"/>
      <c r="I81" s="46" t="s">
        <v>131</v>
      </c>
      <c r="J81" s="35">
        <v>5</v>
      </c>
      <c r="K81" s="22" t="str">
        <f t="shared" si="33"/>
        <v>g</v>
      </c>
      <c r="L81" s="22">
        <f>IF(($J81*$L$70)/1000=0,"",($J81*$L$70)/1000)</f>
        <v>5.25</v>
      </c>
      <c r="M81" s="29" t="str">
        <f t="shared" si="34"/>
        <v>kg</v>
      </c>
      <c r="N81" s="33" t="str">
        <f>IF([1]菜單!$U$12="","",[1]菜單!$U$12)</f>
        <v>花生海結</v>
      </c>
      <c r="O81" s="43" t="s">
        <v>132</v>
      </c>
      <c r="P81" s="32">
        <v>35</v>
      </c>
      <c r="Q81" s="22" t="str">
        <f t="shared" si="32"/>
        <v>g</v>
      </c>
      <c r="R81" s="28">
        <f>IF(($P81*$R$70)/1000=0,"",($P81*$R$70)/1000)</f>
        <v>9.8000000000000007</v>
      </c>
      <c r="S81" s="29" t="str">
        <f t="shared" si="35"/>
        <v>kg</v>
      </c>
    </row>
    <row r="82" spans="1:19" ht="17.45" customHeight="1" x14ac:dyDescent="0.25">
      <c r="A82" s="27"/>
      <c r="B82" s="28"/>
      <c r="C82" s="28"/>
      <c r="D82" s="28"/>
      <c r="E82" s="28" t="str">
        <f t="shared" si="29"/>
        <v/>
      </c>
      <c r="F82" s="28" t="str">
        <f t="shared" si="30"/>
        <v/>
      </c>
      <c r="G82" s="29" t="str">
        <f t="shared" si="31"/>
        <v/>
      </c>
      <c r="H82" s="51"/>
      <c r="I82" s="46" t="s">
        <v>133</v>
      </c>
      <c r="J82" s="35"/>
      <c r="K82" s="22" t="str">
        <f t="shared" si="33"/>
        <v/>
      </c>
      <c r="L82" s="22" t="str">
        <f>IF(($J82*$L$70)/1000=0,"",($J82*$L$70)/1000)</f>
        <v/>
      </c>
      <c r="M82" s="42" t="str">
        <f t="shared" si="34"/>
        <v/>
      </c>
      <c r="N82" s="33"/>
      <c r="O82" s="36" t="s">
        <v>134</v>
      </c>
      <c r="P82" s="32">
        <v>15</v>
      </c>
      <c r="Q82" s="22" t="str">
        <f t="shared" si="32"/>
        <v>g</v>
      </c>
      <c r="R82" s="22">
        <f>IF(($P82*$R$70)/1000=0,"",($P82*$R$70)/1000)</f>
        <v>4.2</v>
      </c>
      <c r="S82" s="42" t="str">
        <f t="shared" si="35"/>
        <v>kg</v>
      </c>
    </row>
    <row r="83" spans="1:19" ht="17.45" customHeight="1" x14ac:dyDescent="0.25">
      <c r="A83" s="27"/>
      <c r="B83" s="28"/>
      <c r="C83" s="28"/>
      <c r="D83" s="28"/>
      <c r="E83" s="28" t="str">
        <f t="shared" si="29"/>
        <v/>
      </c>
      <c r="F83" s="28" t="str">
        <f t="shared" si="30"/>
        <v/>
      </c>
      <c r="G83" s="29" t="str">
        <f t="shared" si="31"/>
        <v/>
      </c>
      <c r="H83" s="33" t="s">
        <v>40</v>
      </c>
      <c r="I83" s="43" t="s">
        <v>41</v>
      </c>
      <c r="J83" s="32">
        <v>60</v>
      </c>
      <c r="K83" s="22" t="str">
        <f t="shared" si="33"/>
        <v>g</v>
      </c>
      <c r="L83" s="22">
        <f>IF(($J83*$L$70)/1000=0,"",($J83*$L$70)/1000)</f>
        <v>63</v>
      </c>
      <c r="M83" s="42" t="str">
        <f t="shared" si="34"/>
        <v>kg</v>
      </c>
      <c r="N83" s="33"/>
      <c r="O83" s="43" t="s">
        <v>135</v>
      </c>
      <c r="P83" s="28">
        <v>5</v>
      </c>
      <c r="Q83" s="22" t="str">
        <f t="shared" si="32"/>
        <v>g</v>
      </c>
      <c r="R83" s="22">
        <f>IF(($P83*$R$70)/1000=0,"",($P83*$R$70)/1000)</f>
        <v>1.4</v>
      </c>
      <c r="S83" s="42" t="str">
        <f t="shared" si="35"/>
        <v>kg</v>
      </c>
    </row>
    <row r="84" spans="1:19" ht="17.45" customHeight="1" x14ac:dyDescent="0.25">
      <c r="A84" s="27"/>
      <c r="B84" s="28"/>
      <c r="C84" s="28"/>
      <c r="D84" s="28"/>
      <c r="E84" s="28" t="str">
        <f t="shared" si="29"/>
        <v/>
      </c>
      <c r="F84" s="28" t="str">
        <f t="shared" si="30"/>
        <v/>
      </c>
      <c r="G84" s="29" t="str">
        <f t="shared" si="31"/>
        <v/>
      </c>
      <c r="H84" s="33" t="s">
        <v>136</v>
      </c>
      <c r="I84" s="43" t="s">
        <v>137</v>
      </c>
      <c r="J84" s="32">
        <v>20</v>
      </c>
      <c r="K84" s="22" t="str">
        <f t="shared" si="33"/>
        <v>g</v>
      </c>
      <c r="L84" s="22">
        <f>IF(($J84*$L$70)/1000=0,"",($J84*$L$70)/1000)</f>
        <v>21</v>
      </c>
      <c r="M84" s="42" t="str">
        <f t="shared" si="34"/>
        <v>kg</v>
      </c>
      <c r="N84" s="33"/>
      <c r="O84" s="43" t="s">
        <v>138</v>
      </c>
      <c r="P84" s="28">
        <v>5</v>
      </c>
      <c r="Q84" s="22" t="str">
        <f t="shared" si="32"/>
        <v>g</v>
      </c>
      <c r="R84" s="22">
        <f>IF(($P84*$R$70)/1000=0,"",($P84*$R$70)/1000)</f>
        <v>1.4</v>
      </c>
      <c r="S84" s="42" t="str">
        <f t="shared" si="35"/>
        <v>kg</v>
      </c>
    </row>
    <row r="85" spans="1:19" ht="17.45" customHeight="1" x14ac:dyDescent="0.25">
      <c r="A85" s="27"/>
      <c r="B85" s="28"/>
      <c r="C85" s="28"/>
      <c r="D85" s="28"/>
      <c r="E85" s="28" t="str">
        <f t="shared" si="29"/>
        <v/>
      </c>
      <c r="F85" s="28" t="str">
        <f t="shared" si="30"/>
        <v/>
      </c>
      <c r="G85" s="29" t="str">
        <f t="shared" si="31"/>
        <v/>
      </c>
      <c r="H85" s="33"/>
      <c r="I85" s="43" t="s">
        <v>139</v>
      </c>
      <c r="J85" s="28">
        <v>5</v>
      </c>
      <c r="K85" s="22" t="str">
        <f t="shared" si="33"/>
        <v>g</v>
      </c>
      <c r="L85" s="22">
        <f>IF(($J85*$L$70)/1000=0,"",($J85*$L$70)/1000)</f>
        <v>5.25</v>
      </c>
      <c r="M85" s="42" t="str">
        <f t="shared" si="34"/>
        <v>kg</v>
      </c>
      <c r="N85" s="33" t="str">
        <f>IF([1]菜單!$V$12="","",[1]菜單!$V$12)</f>
        <v>有機蔬菜</v>
      </c>
      <c r="O85" s="46" t="s">
        <v>140</v>
      </c>
      <c r="P85" s="35">
        <v>70</v>
      </c>
      <c r="Q85" s="22" t="str">
        <f t="shared" si="32"/>
        <v>g</v>
      </c>
      <c r="R85" s="22">
        <f>IF(($P85*$R$70)/1000=0,"",($P85*$R$70)/1000)</f>
        <v>19.600000000000001</v>
      </c>
      <c r="S85" s="42" t="str">
        <f t="shared" si="35"/>
        <v>kg</v>
      </c>
    </row>
    <row r="86" spans="1:19" ht="17.45" customHeight="1" x14ac:dyDescent="0.25">
      <c r="A86" s="27"/>
      <c r="B86" s="28"/>
      <c r="C86" s="28"/>
      <c r="D86" s="28"/>
      <c r="E86" s="28" t="str">
        <f t="shared" si="29"/>
        <v/>
      </c>
      <c r="F86" s="28" t="str">
        <f t="shared" si="30"/>
        <v/>
      </c>
      <c r="G86" s="29" t="str">
        <f t="shared" si="31"/>
        <v/>
      </c>
      <c r="H86" s="51"/>
      <c r="I86" s="43"/>
      <c r="J86" s="28"/>
      <c r="K86" s="22" t="str">
        <f t="shared" si="33"/>
        <v/>
      </c>
      <c r="L86" s="22" t="str">
        <f>IF(($J86*$L$70)/1000=0,"",($J86*$L$70)/1000)</f>
        <v/>
      </c>
      <c r="M86" s="42" t="str">
        <f t="shared" si="34"/>
        <v/>
      </c>
      <c r="N86" s="33" t="str">
        <f>IF([1]菜單!$W$12="","",[1]菜單!$W$12)</f>
        <v>黃豆白玉雞湯</v>
      </c>
      <c r="O86" s="92" t="s">
        <v>17</v>
      </c>
      <c r="P86" s="93">
        <v>17</v>
      </c>
      <c r="Q86" s="22" t="str">
        <f t="shared" si="32"/>
        <v>g</v>
      </c>
      <c r="R86" s="22">
        <f>IF(($P86*$R$70)/1000=0,"",($P86*$R$70)/1000)</f>
        <v>4.76</v>
      </c>
      <c r="S86" s="42" t="str">
        <f t="shared" si="35"/>
        <v>kg</v>
      </c>
    </row>
    <row r="87" spans="1:19" ht="17.45" customHeight="1" x14ac:dyDescent="0.25">
      <c r="A87" s="27"/>
      <c r="B87" s="28"/>
      <c r="C87" s="28"/>
      <c r="D87" s="28"/>
      <c r="E87" s="28" t="str">
        <f t="shared" si="29"/>
        <v/>
      </c>
      <c r="F87" s="28" t="str">
        <f t="shared" si="30"/>
        <v/>
      </c>
      <c r="G87" s="29" t="str">
        <f t="shared" si="31"/>
        <v/>
      </c>
      <c r="H87" s="33"/>
      <c r="I87" s="43"/>
      <c r="J87" s="28"/>
      <c r="K87" s="22" t="str">
        <f t="shared" si="33"/>
        <v/>
      </c>
      <c r="L87" s="22" t="str">
        <f>IF(($J87*$L$70)/1000=0,"",($J87*$L$70)/1000)</f>
        <v/>
      </c>
      <c r="M87" s="42" t="str">
        <f t="shared" si="34"/>
        <v/>
      </c>
      <c r="N87" s="33"/>
      <c r="O87" s="46" t="s">
        <v>82</v>
      </c>
      <c r="P87" s="35">
        <v>3</v>
      </c>
      <c r="Q87" s="22" t="str">
        <f t="shared" si="32"/>
        <v>g</v>
      </c>
      <c r="R87" s="22">
        <f>IF(($P87*$R$70)/1000=0,"",($P87*$R$70)/1000)</f>
        <v>0.84</v>
      </c>
      <c r="S87" s="42" t="str">
        <f t="shared" si="35"/>
        <v>kg</v>
      </c>
    </row>
    <row r="88" spans="1:19" ht="17.45" customHeight="1" x14ac:dyDescent="0.25">
      <c r="A88" s="27"/>
      <c r="B88" s="28"/>
      <c r="C88" s="28"/>
      <c r="D88" s="28"/>
      <c r="E88" s="28" t="str">
        <f t="shared" si="29"/>
        <v/>
      </c>
      <c r="F88" s="28" t="str">
        <f t="shared" si="30"/>
        <v/>
      </c>
      <c r="G88" s="29" t="str">
        <f t="shared" si="31"/>
        <v/>
      </c>
      <c r="H88" s="33"/>
      <c r="I88" s="39"/>
      <c r="J88" s="22"/>
      <c r="K88" s="22" t="str">
        <f t="shared" si="33"/>
        <v/>
      </c>
      <c r="L88" s="22" t="str">
        <f>IF(($J88*$L$70)/1000=0,"",($J88*$L$70)/1000)</f>
        <v/>
      </c>
      <c r="M88" s="42" t="str">
        <f t="shared" si="34"/>
        <v/>
      </c>
      <c r="N88" s="33"/>
      <c r="O88" s="92" t="s">
        <v>141</v>
      </c>
      <c r="P88" s="93">
        <v>5</v>
      </c>
      <c r="Q88" s="22" t="str">
        <f t="shared" si="32"/>
        <v>g</v>
      </c>
      <c r="R88" s="22">
        <f>IF(($P88*$R$70)/1000=0,"",($P88*$R$70)/1000)</f>
        <v>1.4</v>
      </c>
      <c r="S88" s="42" t="str">
        <f t="shared" si="35"/>
        <v>kg</v>
      </c>
    </row>
    <row r="89" spans="1:19" ht="17.45" customHeight="1" x14ac:dyDescent="0.25">
      <c r="A89" s="27"/>
      <c r="B89" s="28"/>
      <c r="C89" s="28"/>
      <c r="D89" s="28"/>
      <c r="E89" s="28" t="str">
        <f t="shared" si="29"/>
        <v/>
      </c>
      <c r="F89" s="28" t="str">
        <f t="shared" si="30"/>
        <v/>
      </c>
      <c r="G89" s="29" t="str">
        <f t="shared" si="31"/>
        <v/>
      </c>
      <c r="H89" s="33"/>
      <c r="I89" s="39"/>
      <c r="J89" s="22"/>
      <c r="K89" s="22" t="str">
        <f t="shared" si="33"/>
        <v/>
      </c>
      <c r="L89" s="22" t="str">
        <f>IF(($J89*$L$70)/1000=0,"",($J89*$L$70)/1000)</f>
        <v/>
      </c>
      <c r="M89" s="42" t="str">
        <f t="shared" si="34"/>
        <v/>
      </c>
      <c r="N89" s="51"/>
      <c r="O89" s="92"/>
      <c r="P89" s="93"/>
      <c r="Q89" s="22" t="str">
        <f t="shared" si="32"/>
        <v/>
      </c>
      <c r="R89" s="22" t="str">
        <f>IF(($P89*$R$70)/1000=0,"",($P89*$R$70)/1000)</f>
        <v/>
      </c>
      <c r="S89" s="42" t="str">
        <f t="shared" si="35"/>
        <v/>
      </c>
    </row>
    <row r="90" spans="1:19" ht="17.45" customHeight="1" thickBot="1" x14ac:dyDescent="0.3">
      <c r="A90" s="27"/>
      <c r="B90" s="28"/>
      <c r="C90" s="28"/>
      <c r="D90" s="28"/>
      <c r="E90" s="28" t="str">
        <f t="shared" si="29"/>
        <v/>
      </c>
      <c r="F90" s="28" t="str">
        <f t="shared" si="30"/>
        <v/>
      </c>
      <c r="G90" s="29" t="str">
        <f t="shared" si="31"/>
        <v/>
      </c>
      <c r="H90" s="33"/>
      <c r="I90" s="36"/>
      <c r="J90" s="32"/>
      <c r="K90" s="22" t="str">
        <f t="shared" si="33"/>
        <v/>
      </c>
      <c r="L90" s="22" t="str">
        <f>IF(($J90*$L$70)/1000=0,"",($J90*$L$70)/1000)</f>
        <v/>
      </c>
      <c r="M90" s="42" t="str">
        <f t="shared" si="34"/>
        <v/>
      </c>
      <c r="N90" s="51"/>
      <c r="O90" s="39"/>
      <c r="P90" s="35"/>
      <c r="Q90" s="22" t="str">
        <f t="shared" si="32"/>
        <v/>
      </c>
      <c r="R90" s="22" t="str">
        <f>IF(($P90*$R$70)/1000=0,"",($P90*$R$70)/1000)</f>
        <v/>
      </c>
      <c r="S90" s="42" t="str">
        <f t="shared" si="35"/>
        <v/>
      </c>
    </row>
    <row r="91" spans="1:19" ht="17.25" customHeight="1" thickBot="1" x14ac:dyDescent="0.3">
      <c r="A91" s="1"/>
      <c r="B91" s="2" t="s">
        <v>0</v>
      </c>
      <c r="C91" s="3"/>
      <c r="D91" s="4"/>
      <c r="E91" s="4" t="s">
        <v>1</v>
      </c>
      <c r="F91" s="5">
        <v>280</v>
      </c>
      <c r="G91" s="6"/>
      <c r="H91" s="7" t="s">
        <v>2</v>
      </c>
      <c r="I91" s="8"/>
      <c r="J91" s="4"/>
      <c r="K91" s="4" t="s">
        <v>1</v>
      </c>
      <c r="L91" s="5">
        <v>1050</v>
      </c>
      <c r="M91" s="5"/>
      <c r="N91" s="9" t="s">
        <v>3</v>
      </c>
      <c r="O91" s="8"/>
      <c r="P91" s="4"/>
      <c r="Q91" s="4" t="s">
        <v>1</v>
      </c>
      <c r="R91" s="5">
        <v>40</v>
      </c>
      <c r="S91" s="10"/>
    </row>
    <row r="92" spans="1:19" ht="17.45" customHeight="1" thickBot="1" x14ac:dyDescent="0.3">
      <c r="A92" s="11"/>
      <c r="B92" s="12" t="s">
        <v>4</v>
      </c>
      <c r="C92" s="13" t="s">
        <v>5</v>
      </c>
      <c r="D92" s="13" t="s">
        <v>6</v>
      </c>
      <c r="E92" s="12" t="s">
        <v>7</v>
      </c>
      <c r="F92" s="12" t="s">
        <v>8</v>
      </c>
      <c r="G92" s="14" t="s">
        <v>11</v>
      </c>
      <c r="H92" s="15" t="s">
        <v>4</v>
      </c>
      <c r="I92" s="13" t="s">
        <v>5</v>
      </c>
      <c r="J92" s="13" t="s">
        <v>6</v>
      </c>
      <c r="K92" s="12" t="s">
        <v>7</v>
      </c>
      <c r="L92" s="12" t="s">
        <v>8</v>
      </c>
      <c r="M92" s="14" t="s">
        <v>11</v>
      </c>
      <c r="N92" s="15" t="s">
        <v>4</v>
      </c>
      <c r="O92" s="13" t="s">
        <v>5</v>
      </c>
      <c r="P92" s="13" t="s">
        <v>6</v>
      </c>
      <c r="Q92" s="12" t="s">
        <v>7</v>
      </c>
      <c r="R92" s="12" t="s">
        <v>8</v>
      </c>
      <c r="S92" s="14" t="s">
        <v>11</v>
      </c>
    </row>
    <row r="93" spans="1:19" ht="17.45" customHeight="1" x14ac:dyDescent="0.25">
      <c r="A93" s="16">
        <f>IF([1]菜單!$A$13="","",[1]菜單!$A$13)</f>
        <v>45884</v>
      </c>
      <c r="B93" s="17" t="str">
        <f>IF([1]菜單!$C$13="","",[1]菜單!$C$13)</f>
        <v>蜂蜜鬆餅</v>
      </c>
      <c r="C93" s="17" t="s">
        <v>142</v>
      </c>
      <c r="D93" s="17">
        <v>0.5</v>
      </c>
      <c r="E93" s="28" t="s">
        <v>67</v>
      </c>
      <c r="F93" s="17">
        <v>140</v>
      </c>
      <c r="G93" s="18" t="s">
        <v>67</v>
      </c>
      <c r="H93" s="68" t="str">
        <f>IF([1]菜單!$J$13="","",[1]菜單!$J$13)</f>
        <v>義式肉醬斜管麵</v>
      </c>
      <c r="I93" s="20" t="s">
        <v>143</v>
      </c>
      <c r="J93" s="21">
        <v>80</v>
      </c>
      <c r="K93" s="22" t="str">
        <f t="shared" ref="K93:K114" si="36">IF($J93="","","g")</f>
        <v>g</v>
      </c>
      <c r="L93" s="22">
        <f>IF(($J93*$L$91)/1000=F892,"",($J93*$L$91)/1000)</f>
        <v>84</v>
      </c>
      <c r="M93" s="42" t="str">
        <f t="shared" ref="M93:M114" si="37">IF($L93="","","kg")</f>
        <v>kg</v>
      </c>
      <c r="N93" s="90" t="str">
        <f>IF([1]菜單!$Q$13="","",[1]菜單!$Q$13)</f>
        <v/>
      </c>
      <c r="O93" s="25"/>
      <c r="P93" s="26"/>
      <c r="Q93" s="17" t="str">
        <f>IF($P93="","","g")</f>
        <v/>
      </c>
      <c r="R93" s="17" t="str">
        <f>IF(($P93*$R$91)/1000=0,"",($P93*$R$91)/1000)</f>
        <v/>
      </c>
      <c r="S93" s="18" t="str">
        <f>IF($R93="","","kg")</f>
        <v/>
      </c>
    </row>
    <row r="94" spans="1:19" ht="17.45" customHeight="1" x14ac:dyDescent="0.25">
      <c r="A94" s="27" t="str">
        <f>IF([1]菜單!$B$13="","",[1]菜單!$B$13)</f>
        <v>五</v>
      </c>
      <c r="B94" s="28"/>
      <c r="C94" s="28" t="s">
        <v>144</v>
      </c>
      <c r="D94" s="28"/>
      <c r="E94" s="28" t="str">
        <f t="shared" ref="E94:E111" si="38">IF($D94="","","g")</f>
        <v/>
      </c>
      <c r="F94" s="28" t="str">
        <f t="shared" ref="F94:F111" si="39">IF(($D94*$F$91)/1000=0,"",($D94*$F$91)/1000)</f>
        <v/>
      </c>
      <c r="G94" s="29" t="str">
        <f t="shared" ref="G94:G111" si="40">IF($F94="","","kg")</f>
        <v/>
      </c>
      <c r="H94" s="33"/>
      <c r="I94" s="31" t="s">
        <v>33</v>
      </c>
      <c r="J94" s="32">
        <v>15</v>
      </c>
      <c r="K94" s="22" t="str">
        <f t="shared" si="36"/>
        <v>g</v>
      </c>
      <c r="L94" s="22">
        <f>IF(($J94*$L$91)/1000=F893,"",($J94*$L$91)/1000)</f>
        <v>15.75</v>
      </c>
      <c r="M94" s="42" t="str">
        <f t="shared" si="37"/>
        <v>kg</v>
      </c>
      <c r="N94" s="33"/>
      <c r="O94" s="34"/>
      <c r="P94" s="35"/>
      <c r="Q94" s="22" t="str">
        <f t="shared" ref="Q94:Q113" si="41">IF($P94="","","g")</f>
        <v/>
      </c>
      <c r="R94" s="22" t="str">
        <f t="shared" ref="R94:R114" si="42">IF(($P94*$R$91)/1000=0,"",($P94*$R$91)/1000)</f>
        <v/>
      </c>
      <c r="S94" s="42" t="str">
        <f t="shared" ref="S94:S114" si="43">IF($R94="","","kg")</f>
        <v/>
      </c>
    </row>
    <row r="95" spans="1:19" ht="17.45" customHeight="1" x14ac:dyDescent="0.25">
      <c r="A95" s="27"/>
      <c r="B95" s="28" t="str">
        <f>IF([1]菜單!$E$13="","",[1]菜單!$E$13)</f>
        <v>雞蛋小饅頭/茶葉蛋</v>
      </c>
      <c r="C95" s="28" t="s">
        <v>145</v>
      </c>
      <c r="D95" s="28">
        <v>1</v>
      </c>
      <c r="E95" s="28" t="s">
        <v>49</v>
      </c>
      <c r="F95" s="28">
        <v>280</v>
      </c>
      <c r="G95" s="29" t="s">
        <v>49</v>
      </c>
      <c r="H95" s="33"/>
      <c r="I95" s="36" t="s">
        <v>129</v>
      </c>
      <c r="J95" s="32">
        <v>8</v>
      </c>
      <c r="K95" s="22" t="str">
        <f t="shared" si="36"/>
        <v>g</v>
      </c>
      <c r="L95" s="22">
        <f>IF(($J95*$L$91)/1000=F894,"",($J95*$L$91)/1000)</f>
        <v>8.4</v>
      </c>
      <c r="M95" s="42" t="str">
        <f t="shared" si="37"/>
        <v>kg</v>
      </c>
      <c r="N95" s="33" t="str">
        <f>IF([1]菜單!$R$13="","",[1]菜單!$R$13)</f>
        <v/>
      </c>
      <c r="O95" s="94"/>
      <c r="P95" s="95"/>
      <c r="Q95" s="22" t="str">
        <f t="shared" si="41"/>
        <v/>
      </c>
      <c r="R95" s="22" t="str">
        <f t="shared" si="42"/>
        <v/>
      </c>
      <c r="S95" s="42" t="str">
        <f t="shared" si="43"/>
        <v/>
      </c>
    </row>
    <row r="96" spans="1:19" ht="17.45" customHeight="1" x14ac:dyDescent="0.25">
      <c r="A96" s="27"/>
      <c r="B96" s="28"/>
      <c r="C96" s="45" t="s">
        <v>146</v>
      </c>
      <c r="D96" s="28">
        <v>1</v>
      </c>
      <c r="E96" s="28" t="s">
        <v>49</v>
      </c>
      <c r="F96" s="28">
        <v>280</v>
      </c>
      <c r="G96" s="29" t="s">
        <v>49</v>
      </c>
      <c r="H96" s="33"/>
      <c r="I96" s="36" t="s">
        <v>147</v>
      </c>
      <c r="J96" s="32">
        <v>5</v>
      </c>
      <c r="K96" s="22" t="str">
        <f t="shared" si="36"/>
        <v>g</v>
      </c>
      <c r="L96" s="22">
        <f>IF(($J96*$L$91)/1000=F895,"",($J96*$L$91)/1000)</f>
        <v>5.25</v>
      </c>
      <c r="M96" s="42" t="str">
        <f t="shared" si="37"/>
        <v>kg</v>
      </c>
      <c r="N96" s="33"/>
      <c r="O96" s="37"/>
      <c r="P96" s="38"/>
      <c r="Q96" s="22" t="str">
        <f t="shared" si="41"/>
        <v/>
      </c>
      <c r="R96" s="22" t="str">
        <f t="shared" si="42"/>
        <v/>
      </c>
      <c r="S96" s="42" t="str">
        <f t="shared" si="43"/>
        <v/>
      </c>
    </row>
    <row r="97" spans="1:19" ht="17.45" customHeight="1" x14ac:dyDescent="0.25">
      <c r="A97" s="27"/>
      <c r="B97" s="28"/>
      <c r="C97" s="45" t="s">
        <v>148</v>
      </c>
      <c r="D97" s="28"/>
      <c r="E97" s="28" t="str">
        <f t="shared" si="38"/>
        <v/>
      </c>
      <c r="F97" s="28" t="str">
        <f t="shared" si="39"/>
        <v/>
      </c>
      <c r="G97" s="29" t="str">
        <f t="shared" si="40"/>
        <v/>
      </c>
      <c r="H97" s="33"/>
      <c r="I97" s="36" t="s">
        <v>149</v>
      </c>
      <c r="J97" s="32">
        <v>8</v>
      </c>
      <c r="K97" s="22" t="str">
        <f t="shared" si="36"/>
        <v>g</v>
      </c>
      <c r="L97" s="22">
        <f>IF(($J97*$L$91)/1000=F896,"",($J97*$L$91)/1000)</f>
        <v>8.4</v>
      </c>
      <c r="M97" s="42" t="str">
        <f t="shared" si="37"/>
        <v>kg</v>
      </c>
      <c r="N97" s="51"/>
      <c r="O97" s="37"/>
      <c r="P97" s="38"/>
      <c r="Q97" s="22" t="str">
        <f t="shared" si="41"/>
        <v/>
      </c>
      <c r="R97" s="22" t="str">
        <f t="shared" si="42"/>
        <v/>
      </c>
      <c r="S97" s="42" t="str">
        <f t="shared" si="43"/>
        <v/>
      </c>
    </row>
    <row r="98" spans="1:19" ht="17.45" customHeight="1" x14ac:dyDescent="0.25">
      <c r="A98" s="44"/>
      <c r="B98" s="28" t="str">
        <f>IF([1]菜單!$F$13="","",[1]菜單!$F$13)</f>
        <v>優酪乳</v>
      </c>
      <c r="C98" s="28" t="s">
        <v>150</v>
      </c>
      <c r="D98" s="28">
        <v>1</v>
      </c>
      <c r="E98" s="28" t="s">
        <v>151</v>
      </c>
      <c r="F98" s="28">
        <v>280</v>
      </c>
      <c r="G98" s="29" t="s">
        <v>151</v>
      </c>
      <c r="H98" s="33" t="str">
        <f>IF([1]菜單!$K$13="","",[1]菜單!$K$13)</f>
        <v>迷迭香雞腿排</v>
      </c>
      <c r="I98" s="79" t="s">
        <v>152</v>
      </c>
      <c r="J98" s="22">
        <v>1</v>
      </c>
      <c r="K98" s="22" t="s">
        <v>153</v>
      </c>
      <c r="L98" s="22">
        <f>IF(($J98*$L$91)/1000=F897,"",($J98*$L$91))</f>
        <v>1050</v>
      </c>
      <c r="M98" s="42" t="s">
        <v>153</v>
      </c>
      <c r="N98" s="51"/>
      <c r="O98" s="37"/>
      <c r="P98" s="38"/>
      <c r="Q98" s="22" t="str">
        <f t="shared" si="41"/>
        <v/>
      </c>
      <c r="R98" s="22" t="str">
        <f t="shared" si="42"/>
        <v/>
      </c>
      <c r="S98" s="42" t="str">
        <f t="shared" si="43"/>
        <v/>
      </c>
    </row>
    <row r="99" spans="1:19" ht="17.45" customHeight="1" x14ac:dyDescent="0.25">
      <c r="A99" s="27"/>
      <c r="B99" s="28" t="str">
        <f>IF([1]菜單!$I$13="","",[1]菜單!$I$13)</f>
        <v>紅茶/備100</v>
      </c>
      <c r="C99" s="28"/>
      <c r="D99" s="28"/>
      <c r="E99" s="28" t="str">
        <f t="shared" si="38"/>
        <v/>
      </c>
      <c r="F99" s="28" t="str">
        <f>IF(($D99*$F$91)/1000=0,"",($D99*$F$91)/1000)</f>
        <v/>
      </c>
      <c r="G99" s="29" t="str">
        <f t="shared" si="40"/>
        <v/>
      </c>
      <c r="H99" s="33"/>
      <c r="I99" s="36" t="s">
        <v>154</v>
      </c>
      <c r="J99" s="32"/>
      <c r="K99" s="22"/>
      <c r="L99" s="22"/>
      <c r="M99" s="42"/>
      <c r="N99" s="33"/>
      <c r="O99" s="36"/>
      <c r="P99" s="32"/>
      <c r="Q99" s="22" t="str">
        <f t="shared" si="41"/>
        <v/>
      </c>
      <c r="R99" s="22" t="str">
        <f t="shared" si="42"/>
        <v/>
      </c>
      <c r="S99" s="42" t="str">
        <f t="shared" si="43"/>
        <v/>
      </c>
    </row>
    <row r="100" spans="1:19" ht="17.45" customHeight="1" x14ac:dyDescent="0.25">
      <c r="A100" s="27"/>
      <c r="B100" s="28"/>
      <c r="C100" s="28"/>
      <c r="D100" s="28"/>
      <c r="E100" s="28" t="str">
        <f t="shared" si="38"/>
        <v/>
      </c>
      <c r="F100" s="28" t="str">
        <f t="shared" si="39"/>
        <v/>
      </c>
      <c r="G100" s="29" t="str">
        <f t="shared" si="40"/>
        <v/>
      </c>
      <c r="H100" s="33" t="str">
        <f>IF([1]菜單!$M$13="","",[1]菜單!$M$13)</f>
        <v>起司洋芋</v>
      </c>
      <c r="I100" s="36" t="s">
        <v>155</v>
      </c>
      <c r="J100" s="32">
        <v>40</v>
      </c>
      <c r="K100" s="22" t="str">
        <f t="shared" si="36"/>
        <v>g</v>
      </c>
      <c r="L100" s="22">
        <f t="shared" ref="L100:L114" si="44">IF(($J100*$L$91)/1000=F899,"",($J100*$L$91)/1000)</f>
        <v>42</v>
      </c>
      <c r="M100" s="42" t="str">
        <f t="shared" si="37"/>
        <v>kg</v>
      </c>
      <c r="N100" s="33" t="str">
        <f>IF([1]菜單!$T$13="","",[1]菜單!$T$13)</f>
        <v/>
      </c>
      <c r="O100" s="43"/>
      <c r="P100" s="32"/>
      <c r="Q100" s="22" t="str">
        <f t="shared" si="41"/>
        <v/>
      </c>
      <c r="R100" s="22" t="str">
        <f t="shared" si="42"/>
        <v/>
      </c>
      <c r="S100" s="42" t="str">
        <f t="shared" si="43"/>
        <v/>
      </c>
    </row>
    <row r="101" spans="1:19" ht="17.45" customHeight="1" x14ac:dyDescent="0.25">
      <c r="A101" s="27"/>
      <c r="B101" s="28"/>
      <c r="C101" s="28"/>
      <c r="D101" s="28"/>
      <c r="E101" s="28" t="str">
        <f t="shared" si="38"/>
        <v/>
      </c>
      <c r="F101" s="28" t="str">
        <f t="shared" si="39"/>
        <v/>
      </c>
      <c r="G101" s="29" t="str">
        <f t="shared" si="40"/>
        <v/>
      </c>
      <c r="H101" s="33"/>
      <c r="I101" s="36" t="s">
        <v>71</v>
      </c>
      <c r="J101" s="32">
        <v>10</v>
      </c>
      <c r="K101" s="22" t="str">
        <f t="shared" si="36"/>
        <v>g</v>
      </c>
      <c r="L101" s="22">
        <f t="shared" si="44"/>
        <v>10.5</v>
      </c>
      <c r="M101" s="42" t="str">
        <f t="shared" si="37"/>
        <v>kg</v>
      </c>
      <c r="N101" s="33"/>
      <c r="O101" s="43"/>
      <c r="P101" s="32"/>
      <c r="Q101" s="22" t="str">
        <f t="shared" si="41"/>
        <v/>
      </c>
      <c r="R101" s="22" t="str">
        <f t="shared" si="42"/>
        <v/>
      </c>
      <c r="S101" s="42" t="str">
        <f t="shared" si="43"/>
        <v/>
      </c>
    </row>
    <row r="102" spans="1:19" ht="17.45" customHeight="1" x14ac:dyDescent="0.25">
      <c r="A102" s="27"/>
      <c r="B102" s="28"/>
      <c r="C102" s="28"/>
      <c r="D102" s="28"/>
      <c r="E102" s="28" t="str">
        <f t="shared" si="38"/>
        <v/>
      </c>
      <c r="F102" s="28" t="str">
        <f t="shared" si="39"/>
        <v/>
      </c>
      <c r="G102" s="29" t="str">
        <f t="shared" si="40"/>
        <v/>
      </c>
      <c r="H102" s="33"/>
      <c r="I102" s="43" t="s">
        <v>156</v>
      </c>
      <c r="J102" s="28">
        <v>5</v>
      </c>
      <c r="K102" s="22" t="str">
        <f t="shared" si="36"/>
        <v>g</v>
      </c>
      <c r="L102" s="22">
        <f t="shared" si="44"/>
        <v>5.25</v>
      </c>
      <c r="M102" s="42" t="str">
        <f t="shared" si="37"/>
        <v>kg</v>
      </c>
      <c r="N102" s="51"/>
      <c r="O102" s="36"/>
      <c r="P102" s="32"/>
      <c r="Q102" s="22" t="str">
        <f t="shared" si="41"/>
        <v/>
      </c>
      <c r="R102" s="22" t="str">
        <f t="shared" si="42"/>
        <v/>
      </c>
      <c r="S102" s="42" t="str">
        <f t="shared" si="43"/>
        <v/>
      </c>
    </row>
    <row r="103" spans="1:19" ht="17.45" customHeight="1" x14ac:dyDescent="0.25">
      <c r="A103" s="27"/>
      <c r="B103" s="28"/>
      <c r="C103" s="28"/>
      <c r="D103" s="28"/>
      <c r="E103" s="28" t="str">
        <f t="shared" si="38"/>
        <v/>
      </c>
      <c r="F103" s="28" t="str">
        <f t="shared" si="39"/>
        <v/>
      </c>
      <c r="G103" s="29" t="str">
        <f t="shared" si="40"/>
        <v/>
      </c>
      <c r="H103" s="33"/>
      <c r="I103" s="43" t="s">
        <v>34</v>
      </c>
      <c r="J103" s="32">
        <v>8</v>
      </c>
      <c r="K103" s="22" t="str">
        <f t="shared" si="36"/>
        <v>g</v>
      </c>
      <c r="L103" s="22">
        <f t="shared" si="44"/>
        <v>8.4</v>
      </c>
      <c r="M103" s="42" t="str">
        <f t="shared" si="37"/>
        <v>kg</v>
      </c>
      <c r="N103" s="51"/>
      <c r="O103" s="39"/>
      <c r="P103" s="22"/>
      <c r="Q103" s="22" t="str">
        <f>IF($P103="","","g")</f>
        <v/>
      </c>
      <c r="R103" s="22" t="str">
        <f>IF(($P103*$R$91)/1000=0,"",($P103*$R$91)/1000)</f>
        <v/>
      </c>
      <c r="S103" s="42" t="str">
        <f>IF($R103="","","kg")</f>
        <v/>
      </c>
    </row>
    <row r="104" spans="1:19" ht="17.45" customHeight="1" x14ac:dyDescent="0.25">
      <c r="A104" s="27"/>
      <c r="B104" s="28"/>
      <c r="C104" s="28"/>
      <c r="D104" s="28"/>
      <c r="E104" s="28" t="str">
        <f t="shared" si="38"/>
        <v/>
      </c>
      <c r="F104" s="28" t="str">
        <f t="shared" si="39"/>
        <v/>
      </c>
      <c r="G104" s="29" t="str">
        <f t="shared" si="40"/>
        <v/>
      </c>
      <c r="H104" s="33"/>
      <c r="I104" s="36" t="s">
        <v>157</v>
      </c>
      <c r="J104" s="32"/>
      <c r="K104" s="22" t="str">
        <f t="shared" si="36"/>
        <v/>
      </c>
      <c r="L104" s="22" t="str">
        <f t="shared" si="44"/>
        <v/>
      </c>
      <c r="M104" s="42" t="str">
        <f t="shared" si="37"/>
        <v/>
      </c>
      <c r="N104" s="33"/>
      <c r="O104" s="43"/>
      <c r="P104" s="28"/>
      <c r="Q104" s="22" t="str">
        <f t="shared" si="41"/>
        <v/>
      </c>
      <c r="R104" s="22" t="str">
        <f t="shared" si="42"/>
        <v/>
      </c>
      <c r="S104" s="42" t="str">
        <f t="shared" si="43"/>
        <v/>
      </c>
    </row>
    <row r="105" spans="1:19" ht="17.45" customHeight="1" x14ac:dyDescent="0.25">
      <c r="A105" s="27"/>
      <c r="B105" s="28"/>
      <c r="C105" s="28"/>
      <c r="D105" s="28"/>
      <c r="E105" s="28" t="str">
        <f t="shared" si="38"/>
        <v/>
      </c>
      <c r="F105" s="28" t="str">
        <f t="shared" si="39"/>
        <v/>
      </c>
      <c r="G105" s="29" t="str">
        <f t="shared" si="40"/>
        <v/>
      </c>
      <c r="H105" s="33" t="str">
        <f>IF([1]菜單!$O$13="","",[1]菜單!$O$13)</f>
        <v>時蔬</v>
      </c>
      <c r="I105" s="46" t="s">
        <v>41</v>
      </c>
      <c r="J105" s="35">
        <v>60</v>
      </c>
      <c r="K105" s="22" t="str">
        <f t="shared" si="36"/>
        <v>g</v>
      </c>
      <c r="L105" s="22">
        <f t="shared" si="44"/>
        <v>63</v>
      </c>
      <c r="M105" s="42" t="str">
        <f t="shared" si="37"/>
        <v>kg</v>
      </c>
      <c r="N105" s="33"/>
      <c r="O105" s="43"/>
      <c r="P105" s="28"/>
      <c r="Q105" s="22"/>
      <c r="R105" s="22" t="str">
        <f t="shared" si="42"/>
        <v/>
      </c>
      <c r="S105" s="42" t="str">
        <f t="shared" si="43"/>
        <v/>
      </c>
    </row>
    <row r="106" spans="1:19" ht="17.45" customHeight="1" x14ac:dyDescent="0.25">
      <c r="A106" s="27"/>
      <c r="B106" s="28"/>
      <c r="C106" s="28"/>
      <c r="D106" s="28"/>
      <c r="E106" s="28" t="str">
        <f t="shared" si="38"/>
        <v/>
      </c>
      <c r="F106" s="28" t="str">
        <f t="shared" si="39"/>
        <v/>
      </c>
      <c r="G106" s="29" t="str">
        <f t="shared" si="40"/>
        <v/>
      </c>
      <c r="H106" s="33" t="str">
        <f>IF([1]菜單!$P$13="","",[1]菜單!$P$13)</f>
        <v>玉米濃湯</v>
      </c>
      <c r="I106" s="36" t="s">
        <v>88</v>
      </c>
      <c r="J106" s="32">
        <v>15</v>
      </c>
      <c r="K106" s="22" t="str">
        <f t="shared" si="36"/>
        <v>g</v>
      </c>
      <c r="L106" s="22">
        <f t="shared" si="44"/>
        <v>15.75</v>
      </c>
      <c r="M106" s="42" t="str">
        <f t="shared" si="37"/>
        <v>kg</v>
      </c>
      <c r="N106" s="33" t="str">
        <f>IF([1]菜單!$U$13="","",[1]菜單!$U$13)</f>
        <v/>
      </c>
      <c r="O106" s="43"/>
      <c r="P106" s="28"/>
      <c r="Q106" s="22" t="str">
        <f t="shared" si="41"/>
        <v/>
      </c>
      <c r="R106" s="22" t="str">
        <f t="shared" si="42"/>
        <v/>
      </c>
      <c r="S106" s="42" t="str">
        <f t="shared" si="43"/>
        <v/>
      </c>
    </row>
    <row r="107" spans="1:19" ht="17.45" customHeight="1" x14ac:dyDescent="0.25">
      <c r="A107" s="27"/>
      <c r="B107" s="28"/>
      <c r="C107" s="28"/>
      <c r="D107" s="28"/>
      <c r="E107" s="28" t="str">
        <f t="shared" si="38"/>
        <v/>
      </c>
      <c r="F107" s="28" t="str">
        <f t="shared" si="39"/>
        <v/>
      </c>
      <c r="G107" s="29" t="str">
        <f t="shared" si="40"/>
        <v/>
      </c>
      <c r="H107" s="54"/>
      <c r="I107" s="43" t="s">
        <v>158</v>
      </c>
      <c r="J107" s="28">
        <v>5</v>
      </c>
      <c r="K107" s="22" t="str">
        <f t="shared" si="36"/>
        <v>g</v>
      </c>
      <c r="L107" s="22">
        <f t="shared" si="44"/>
        <v>5.25</v>
      </c>
      <c r="M107" s="42" t="str">
        <f t="shared" si="37"/>
        <v>kg</v>
      </c>
      <c r="N107" s="33"/>
      <c r="O107" s="43"/>
      <c r="P107" s="28"/>
      <c r="Q107" s="22" t="str">
        <f t="shared" si="41"/>
        <v/>
      </c>
      <c r="R107" s="22" t="str">
        <f t="shared" si="42"/>
        <v/>
      </c>
      <c r="S107" s="42" t="str">
        <f t="shared" si="43"/>
        <v/>
      </c>
    </row>
    <row r="108" spans="1:19" ht="17.45" customHeight="1" x14ac:dyDescent="0.25">
      <c r="A108" s="27"/>
      <c r="B108" s="28"/>
      <c r="C108" s="28"/>
      <c r="D108" s="28"/>
      <c r="E108" s="28" t="str">
        <f t="shared" si="38"/>
        <v/>
      </c>
      <c r="F108" s="28" t="str">
        <f t="shared" si="39"/>
        <v/>
      </c>
      <c r="G108" s="29" t="str">
        <f t="shared" si="40"/>
        <v/>
      </c>
      <c r="H108" s="96"/>
      <c r="I108" s="43" t="s">
        <v>149</v>
      </c>
      <c r="J108" s="32">
        <v>5</v>
      </c>
      <c r="K108" s="22" t="str">
        <f t="shared" si="36"/>
        <v>g</v>
      </c>
      <c r="L108" s="22">
        <f t="shared" si="44"/>
        <v>5.25</v>
      </c>
      <c r="M108" s="42" t="str">
        <f t="shared" si="37"/>
        <v>kg</v>
      </c>
      <c r="N108" s="33"/>
      <c r="O108" s="43"/>
      <c r="P108" s="28"/>
      <c r="Q108" s="22" t="str">
        <f t="shared" si="41"/>
        <v/>
      </c>
      <c r="R108" s="22" t="str">
        <f t="shared" si="42"/>
        <v/>
      </c>
      <c r="S108" s="42" t="str">
        <f t="shared" si="43"/>
        <v/>
      </c>
    </row>
    <row r="109" spans="1:19" ht="17.45" customHeight="1" x14ac:dyDescent="0.25">
      <c r="A109" s="27"/>
      <c r="B109" s="28"/>
      <c r="C109" s="28"/>
      <c r="D109" s="28"/>
      <c r="E109" s="28" t="str">
        <f t="shared" si="38"/>
        <v/>
      </c>
      <c r="F109" s="28" t="str">
        <f t="shared" si="39"/>
        <v/>
      </c>
      <c r="G109" s="29" t="str">
        <f t="shared" si="40"/>
        <v/>
      </c>
      <c r="H109" s="96"/>
      <c r="I109" s="43" t="s">
        <v>159</v>
      </c>
      <c r="J109" s="32"/>
      <c r="K109" s="22" t="str">
        <f t="shared" si="36"/>
        <v/>
      </c>
      <c r="L109" s="22" t="str">
        <f t="shared" si="44"/>
        <v/>
      </c>
      <c r="M109" s="42" t="str">
        <f t="shared" si="37"/>
        <v/>
      </c>
      <c r="N109" s="33"/>
      <c r="O109" s="39"/>
      <c r="P109" s="22"/>
      <c r="Q109" s="22" t="str">
        <f t="shared" si="41"/>
        <v/>
      </c>
      <c r="R109" s="22" t="str">
        <f t="shared" si="42"/>
        <v/>
      </c>
      <c r="S109" s="42" t="str">
        <f t="shared" si="43"/>
        <v/>
      </c>
    </row>
    <row r="110" spans="1:19" ht="17.45" customHeight="1" x14ac:dyDescent="0.25">
      <c r="A110" s="27"/>
      <c r="B110" s="28"/>
      <c r="C110" s="28"/>
      <c r="D110" s="28"/>
      <c r="E110" s="28" t="str">
        <f t="shared" si="38"/>
        <v/>
      </c>
      <c r="F110" s="28" t="str">
        <f t="shared" si="39"/>
        <v/>
      </c>
      <c r="G110" s="29" t="str">
        <f t="shared" si="40"/>
        <v/>
      </c>
      <c r="H110" s="33"/>
      <c r="I110" s="36" t="s">
        <v>29</v>
      </c>
      <c r="J110" s="56"/>
      <c r="K110" s="22" t="str">
        <f t="shared" si="36"/>
        <v/>
      </c>
      <c r="L110" s="28" t="str">
        <f t="shared" si="44"/>
        <v/>
      </c>
      <c r="M110" s="29" t="str">
        <f t="shared" si="37"/>
        <v/>
      </c>
      <c r="N110" s="33"/>
      <c r="O110" s="39"/>
      <c r="P110" s="22"/>
      <c r="Q110" s="22" t="str">
        <f t="shared" si="41"/>
        <v/>
      </c>
      <c r="R110" s="28" t="str">
        <f t="shared" si="42"/>
        <v/>
      </c>
      <c r="S110" s="29" t="str">
        <f t="shared" si="43"/>
        <v/>
      </c>
    </row>
    <row r="111" spans="1:19" ht="17.45" customHeight="1" x14ac:dyDescent="0.25">
      <c r="A111" s="27"/>
      <c r="B111" s="28"/>
      <c r="C111" s="28"/>
      <c r="D111" s="28"/>
      <c r="E111" s="28" t="str">
        <f t="shared" si="38"/>
        <v/>
      </c>
      <c r="F111" s="28" t="str">
        <f t="shared" si="39"/>
        <v/>
      </c>
      <c r="G111" s="29" t="str">
        <f t="shared" si="40"/>
        <v/>
      </c>
      <c r="H111" s="33"/>
      <c r="I111" s="36"/>
      <c r="J111" s="56"/>
      <c r="K111" s="22" t="str">
        <f t="shared" si="36"/>
        <v/>
      </c>
      <c r="L111" s="28" t="str">
        <f t="shared" si="44"/>
        <v/>
      </c>
      <c r="M111" s="29" t="str">
        <f t="shared" si="37"/>
        <v/>
      </c>
      <c r="N111" s="33" t="str">
        <f>IF([1]菜單!$W$13="","",[1]菜單!$W$13)</f>
        <v/>
      </c>
      <c r="O111" s="55"/>
      <c r="P111" s="56"/>
      <c r="Q111" s="22" t="str">
        <f t="shared" si="41"/>
        <v/>
      </c>
      <c r="R111" s="28" t="str">
        <f t="shared" si="42"/>
        <v/>
      </c>
      <c r="S111" s="29" t="str">
        <f t="shared" si="43"/>
        <v/>
      </c>
    </row>
    <row r="112" spans="1:19" ht="17.45" customHeight="1" x14ac:dyDescent="0.25">
      <c r="A112" s="97"/>
      <c r="B112" s="93"/>
      <c r="C112" s="28"/>
      <c r="D112" s="28"/>
      <c r="E112" s="93"/>
      <c r="F112" s="93"/>
      <c r="G112" s="98"/>
      <c r="H112" s="96"/>
      <c r="I112" s="99"/>
      <c r="J112" s="56"/>
      <c r="K112" s="22" t="str">
        <f t="shared" si="36"/>
        <v/>
      </c>
      <c r="L112" s="28" t="str">
        <f t="shared" si="44"/>
        <v/>
      </c>
      <c r="M112" s="29" t="str">
        <f t="shared" si="37"/>
        <v/>
      </c>
      <c r="N112" s="100"/>
      <c r="O112" s="55"/>
      <c r="P112" s="56"/>
      <c r="Q112" s="22" t="str">
        <f t="shared" si="41"/>
        <v/>
      </c>
      <c r="R112" s="28" t="str">
        <f t="shared" si="42"/>
        <v/>
      </c>
      <c r="S112" s="29" t="str">
        <f t="shared" si="43"/>
        <v/>
      </c>
    </row>
    <row r="113" spans="1:19" ht="17.45" customHeight="1" x14ac:dyDescent="0.25">
      <c r="A113" s="97"/>
      <c r="B113" s="93"/>
      <c r="C113" s="93"/>
      <c r="D113" s="93"/>
      <c r="E113" s="93"/>
      <c r="F113" s="93"/>
      <c r="G113" s="98"/>
      <c r="H113" s="96"/>
      <c r="I113" s="99"/>
      <c r="J113" s="56"/>
      <c r="K113" s="22" t="str">
        <f t="shared" si="36"/>
        <v/>
      </c>
      <c r="L113" s="28" t="str">
        <f t="shared" si="44"/>
        <v/>
      </c>
      <c r="M113" s="29" t="str">
        <f t="shared" si="37"/>
        <v/>
      </c>
      <c r="N113" s="100"/>
      <c r="O113" s="43"/>
      <c r="P113" s="28"/>
      <c r="Q113" s="22" t="str">
        <f t="shared" si="41"/>
        <v/>
      </c>
      <c r="R113" s="93"/>
      <c r="S113" s="98"/>
    </row>
    <row r="114" spans="1:19" ht="17.45" customHeight="1" thickBot="1" x14ac:dyDescent="0.3">
      <c r="A114" s="57"/>
      <c r="B114" s="58"/>
      <c r="C114" s="58"/>
      <c r="D114" s="58"/>
      <c r="E114" s="58"/>
      <c r="F114" s="58"/>
      <c r="G114" s="62"/>
      <c r="H114" s="60"/>
      <c r="I114" s="36"/>
      <c r="J114" s="32"/>
      <c r="K114" s="22" t="str">
        <f t="shared" si="36"/>
        <v/>
      </c>
      <c r="L114" s="28" t="str">
        <f t="shared" si="44"/>
        <v/>
      </c>
      <c r="M114" s="29" t="str">
        <f t="shared" si="37"/>
        <v/>
      </c>
      <c r="N114" s="60"/>
      <c r="O114" s="43"/>
      <c r="P114" s="28"/>
      <c r="Q114" s="58"/>
      <c r="R114" s="58" t="str">
        <f t="shared" si="42"/>
        <v/>
      </c>
      <c r="S114" s="62" t="str">
        <f t="shared" si="43"/>
        <v/>
      </c>
    </row>
  </sheetData>
  <phoneticPr fontId="2" type="noConversion"/>
  <pageMargins left="0.7" right="0.7" top="0.75" bottom="0.75" header="0.3" footer="0.3"/>
  <pageSetup paperSize="9" scale="48" fitToHeight="0" orientation="portrait" r:id="rId1"/>
  <rowBreaks count="1" manualBreakCount="1">
    <brk id="69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週菜單二(公告)</vt:lpstr>
      <vt:lpstr>食材第二週</vt:lpstr>
      <vt:lpstr>食材第二週!Print_Area</vt:lpstr>
      <vt:lpstr>'週菜單二(公告)'!Print_Area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2025-08-07T02:53:10Z</dcterms:created>
  <dcterms:modified xsi:type="dcterms:W3CDTF">2025-08-07T02:53:36Z</dcterms:modified>
</cp:coreProperties>
</file>